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смета 2020 план" sheetId="1" r:id="rId4"/>
    <sheet name="смета 2021 план" sheetId="2" r:id="rId5"/>
    <sheet name="расшифровка статей сметы" sheetId="3" r:id="rId6"/>
    <sheet name="сервис-центр" sheetId="4" r:id="rId7"/>
    <sheet name="испр расход 2020 факт" sheetId="5" r:id="rId8"/>
  </sheets>
</workbook>
</file>

<file path=xl/sharedStrings.xml><?xml version="1.0" encoding="utf-8"?>
<sst xmlns="http://schemas.openxmlformats.org/spreadsheetml/2006/main" uniqueCount="260">
  <si>
    <t xml:space="preserve">Смета расходов и доходов на 2020 год  </t>
  </si>
  <si>
    <t>№</t>
  </si>
  <si>
    <t>Статья</t>
  </si>
  <si>
    <t>Руб. в мес</t>
  </si>
  <si>
    <t>Руб в год</t>
  </si>
  <si>
    <t>Расходы техническое обслуживание и охрану</t>
  </si>
  <si>
    <t>Обслуживание мест общего пользования</t>
  </si>
  <si>
    <t>Организационно-хозяйственные расходы</t>
  </si>
  <si>
    <t>Охрана</t>
  </si>
  <si>
    <t>Вознаграждение председателю</t>
  </si>
  <si>
    <t>Услуги по управлению и обслуживанию</t>
  </si>
  <si>
    <t>Заработная плата штатного персонала</t>
  </si>
  <si>
    <t>Итого</t>
  </si>
  <si>
    <t xml:space="preserve">Накопительный фонд капитального ремонта </t>
  </si>
  <si>
    <t>Капитальный ремонт</t>
  </si>
  <si>
    <t>Доходы</t>
  </si>
  <si>
    <t>Тариф на техническое обслуживание и охрану</t>
  </si>
  <si>
    <t>Взносы в накопительный фонд кап. ремонта</t>
  </si>
  <si>
    <t xml:space="preserve">Общая площадь обслуживаемых жилых блоков: </t>
  </si>
  <si>
    <t xml:space="preserve">         м2/</t>
  </si>
  <si>
    <t>70шт.</t>
  </si>
  <si>
    <t>Сервис-Центр 855м2*7,48*12=76744,80</t>
  </si>
  <si>
    <t>Содержание и ремонт общ. Имущ. ТО и охрана 5 073 346 руб.- 76744,80 руб./17307,1 м2 /12 мес. =24,06 руб.</t>
  </si>
  <si>
    <t xml:space="preserve">к сведению в 2019г тариф 22,83 руб. </t>
  </si>
  <si>
    <t>Взносы в накопительный фонд кап.ремонта 120000/17307,1/12=0,58 руб.</t>
  </si>
  <si>
    <t>УТВЕРЖДАЮ</t>
  </si>
  <si>
    <t>Председатель правления</t>
  </si>
  <si>
    <t>Е.М.Хованец</t>
  </si>
  <si>
    <t>согласно протокола общего собрания №</t>
  </si>
  <si>
    <t>Персонал по договорам на 2020 год</t>
  </si>
  <si>
    <t>Должность</t>
  </si>
  <si>
    <t>Стоимость услуг в месяц</t>
  </si>
  <si>
    <t>Кол-во месяцев</t>
  </si>
  <si>
    <t>Всего расходы в год, руб</t>
  </si>
  <si>
    <t>Примечание</t>
  </si>
  <si>
    <t>Управляющий</t>
  </si>
  <si>
    <t>Обеспечение текущей хозяйственной деятельности, контроль за выполнением работ подрядчиками и штатным персоналом ТСЖ, заключение договоров, работа с должниками, подготовка отчетов по фининсово-хозяйственной деятельности, прием заявок от жильцов</t>
  </si>
  <si>
    <t>Бухгалтер</t>
  </si>
  <si>
    <t>Контроль и произведение платежей постащикам услуг, проведение актов сверок, прием денежных средств у плательщиков, оформление первичных кассовых и банковских документов, ведение бухгалтерской и налоговой отчетности, составление расчетов, распределение расходов между собственииками, формирование квитанций, учет показаний счетчиков, произведение перерасчетов, работа с должниками, приём заявок, работа с почтовыми отправлениями, функции паспортиста.</t>
  </si>
  <si>
    <t>итого</t>
  </si>
  <si>
    <t>ежемесячное вознаграждение</t>
  </si>
  <si>
    <t>Справочно, на руки</t>
  </si>
  <si>
    <t>Взносы в фонды  30,2%</t>
  </si>
  <si>
    <t xml:space="preserve">количество месяцев </t>
  </si>
  <si>
    <t>Председатель</t>
  </si>
  <si>
    <t>Штатные сотрудники на 2019 год</t>
  </si>
  <si>
    <t xml:space="preserve">Оклад в месяц (с учетом район. коэф и подоходного налога) на полную ставку </t>
  </si>
  <si>
    <t>Кол-во ставок</t>
  </si>
  <si>
    <t>Оклад в месяц (с учетом район. коэф и подоходного налога) и кол-ва ставок</t>
  </si>
  <si>
    <t>Взносы в фонды от ФОТ 30,2%</t>
  </si>
  <si>
    <t>кол-во месяцев работы</t>
  </si>
  <si>
    <t>Дворник</t>
  </si>
  <si>
    <t>Уборка территории, в т.ч. вокруг мусорных контейнеров, в летнее время - стрижка газонов (только мест общего пользования)</t>
  </si>
  <si>
    <t>Сантехник</t>
  </si>
  <si>
    <t>25235,55</t>
  </si>
  <si>
    <t>8782,22</t>
  </si>
  <si>
    <t>Обслуживание общих инженерных сетей водопровода, канализации, отопления, запуск систем, подготовка к отопительному сезону, переключение схем (открытая-закрытая)</t>
  </si>
  <si>
    <t>Электрик</t>
  </si>
  <si>
    <t>Обслуживание общих инженерных систем электроснабжения, работа с энергосбытовой и надзорными организациями</t>
  </si>
  <si>
    <t>76970,13</t>
  </si>
  <si>
    <t>Всего управление и зарплата</t>
  </si>
  <si>
    <t xml:space="preserve">Смета расходов и доходов на 2021 год  </t>
  </si>
  <si>
    <t>Расходы на техническое обслуживание и охрану</t>
  </si>
  <si>
    <t>1. Обслуживание мест общего пользования</t>
  </si>
  <si>
    <t>2. Организационно-хозяйственные расходы</t>
  </si>
  <si>
    <t>3. Охрана</t>
  </si>
  <si>
    <t>4. Услуги по управлению и заработная плата специалистов</t>
  </si>
  <si>
    <t xml:space="preserve">Всего </t>
  </si>
  <si>
    <t xml:space="preserve">Общая площадь обслуживаемых жилых блоков (м2): </t>
  </si>
  <si>
    <t>70 домов</t>
  </si>
  <si>
    <t xml:space="preserve">Сервис-Центр (м2): </t>
  </si>
  <si>
    <t>1 дом</t>
  </si>
  <si>
    <t xml:space="preserve">Расчет ставки техобслуживания </t>
  </si>
  <si>
    <t>в мес с 1 м2</t>
  </si>
  <si>
    <t>в год с 1м2</t>
  </si>
  <si>
    <t>Сервис-центру ничего не начисляем</t>
  </si>
  <si>
    <t>4711472,4/16807,3</t>
  </si>
  <si>
    <t xml:space="preserve"> в 2020 г тариф составлял </t>
  </si>
  <si>
    <t>Взносы в накопительный фонд кап.ремонта 121000/16807,3/12=0,60 руб.</t>
  </si>
  <si>
    <t>Сервис-Центр 855м2*9,68*12=99316,8</t>
  </si>
  <si>
    <t>Содержание и ремонт общ. Имущ. ТО и охрана 4711472,4 руб.-  99316,8 руб./16807,3 м2 /12 мес. =22,87 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</si>
  <si>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</si>
  <si>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Услуги по управлению и заработная плата специалистов</t>
  </si>
  <si>
    <t>Справочно, на руки(за минусом пооходного налога)</t>
  </si>
  <si>
    <t xml:space="preserve">итого расход в месяц </t>
  </si>
  <si>
    <t>Контроль и проведение платежей постащикам услуг, проведение актов сверок, прием денежных средств у плательщиков, оформление первичных кассовых и банковских документов, заключение договоров, контроль и  учет показаний ИПУ, работа с должниками, подготовка отчетов по финансово-хозяйственной деятельности, ведение документооборота, в т.ч. электронного.</t>
  </si>
  <si>
    <t>Управляющий (по договору)</t>
  </si>
  <si>
    <t>Обеспечение текущей хозяйственной деятельности, контроль за выполнением работ подрядчиками и штатным персоналом ТСЖ, подготовка к заключению договоров, контроль и  учет показаний ИПУ, прием заявок от жильцов</t>
  </si>
  <si>
    <t>Бухгалтер           (по договору)</t>
  </si>
  <si>
    <t>Ведение бухгалтерской и налоговой отчетности, составление расчетов, распределение расходов между собственииками, формирование квитанций, проведение перерасчетов</t>
  </si>
  <si>
    <t>Дворник               (по договору)</t>
  </si>
  <si>
    <t>Уборка территории, в т.ч. вокруг мусорных контейнеров, в летнее время - стрижка газонов (только мест общего пользования), услуги разнорабочего.</t>
  </si>
  <si>
    <t>Сантехник          (по договору)</t>
  </si>
  <si>
    <t>Электрик            (по договору)</t>
  </si>
  <si>
    <t>РКЦ (пасп/стол) (по договору)</t>
  </si>
  <si>
    <t>Обработка персональных данных граждан, первичное оформление документов на регистрацию и снятие с регистрационного учета граждан по месту жительства и месту пребывания.</t>
  </si>
  <si>
    <t>Расшифровка статей сметы</t>
  </si>
  <si>
    <t>2019 (руб.)</t>
  </si>
  <si>
    <t>план 2020 (руб.)</t>
  </si>
  <si>
    <t>план 2021 (руб.)</t>
  </si>
  <si>
    <t xml:space="preserve">1. Обслуживание мест общего пользования </t>
  </si>
  <si>
    <t>в месяц</t>
  </si>
  <si>
    <t>в год</t>
  </si>
  <si>
    <t>факт</t>
  </si>
  <si>
    <t>остаток</t>
  </si>
  <si>
    <t>Очистка от снега механизированная</t>
  </si>
  <si>
    <t>Озеленение,благоустройство территории, ремонт общего имущества</t>
  </si>
  <si>
    <t>ОбслуживаниеЦТП и приборов учета тепла и холодной воды</t>
  </si>
  <si>
    <t>Ежегодная проф-ка ЦТП перед отопительным сезоном, поверка и ремонт отдельного оборудования</t>
  </si>
  <si>
    <t>Ежегодная проф-ка эл.оборудования, поверка и ремонт отдельного оборудования, утилизация ртутьсодержащих ламп</t>
  </si>
  <si>
    <t>Дератизация территории</t>
  </si>
  <si>
    <t>Обслуживание шлагбаума(ремонтные работы)</t>
  </si>
  <si>
    <t>Обслуживание систем видеонаблюдения (мелкий ремонт)</t>
  </si>
  <si>
    <t>Обслуживание сетей тепло-водоснабжения и канализации</t>
  </si>
  <si>
    <t>Итого:</t>
  </si>
  <si>
    <t>Обслуживание расчетного счета (комиссия банка)</t>
  </si>
  <si>
    <t xml:space="preserve">Содержание офиса (канц. товары, расх. материалы для оргтехники, ремонт оргтехники, аренда.) </t>
  </si>
  <si>
    <t>Услуги прочих специалистов (юрист, программист, сварщик и т.п.)</t>
  </si>
  <si>
    <t>хоз. нужды (инвентарь, инструмент, краски, эл. товары, расходные материалы и ГСМ для газонокосилки, мешки для мусора), спец. одежда дворников</t>
  </si>
  <si>
    <t xml:space="preserve"> услуги связи,интернет</t>
  </si>
  <si>
    <t>приобретение литературы</t>
  </si>
  <si>
    <t>обучение персонала,аттестация рабочих мест</t>
  </si>
  <si>
    <t>аудит</t>
  </si>
  <si>
    <t xml:space="preserve">                                                                                                                              </t>
  </si>
  <si>
    <t>3.Охрана территории</t>
  </si>
  <si>
    <t>4. Услуги по управлению и з/плата специалистов (в т.ч. электрик, бухгалтер, паспортист)</t>
  </si>
  <si>
    <t>Всего по смете:</t>
  </si>
  <si>
    <t>вне сметы (решения общего собрания: зем. уч-к, детская площадка)</t>
  </si>
  <si>
    <t>месяц</t>
  </si>
  <si>
    <t>год</t>
  </si>
  <si>
    <t>1.Обслуживание ЦТП и приборов учета тепла и холодной воды</t>
  </si>
  <si>
    <t>2.Ежегодная проф-ка ЦТП перед отопительным сезоном, поверка и ремонт отдельного оборудования</t>
  </si>
  <si>
    <t>3.Ежегодная проф-ка эл.оборудования, поверка и ремонт отдельного оборудования, утилизация ртутьсодержащих ламп</t>
  </si>
  <si>
    <t>4.Обслуживание сетей тепло-водоснабжения и канализации</t>
  </si>
  <si>
    <t>5.Услуги прочих специалистов (юрист, программист, сварщик и т.п.)</t>
  </si>
  <si>
    <t>6.обучение персонала,аттестация рабочих мест</t>
  </si>
  <si>
    <t>7. Услуги по управлению и з/плата специалистов (в т.ч. электрик, сантехник, бухгалтер, управляющий, председатель)</t>
  </si>
  <si>
    <t>итого:</t>
  </si>
  <si>
    <t>сервис-центр: м2</t>
  </si>
  <si>
    <t>тсж "Лукашово-Лазо": м2</t>
  </si>
  <si>
    <t xml:space="preserve">итого: </t>
  </si>
  <si>
    <t>Взносы в накопительный фонд капитального ремонта:</t>
  </si>
  <si>
    <t>855*0,60*12 = 6156 руб в год</t>
  </si>
  <si>
    <t>Бухгалтер (по договору)</t>
  </si>
  <si>
    <t>Сантехник (по договору)</t>
  </si>
  <si>
    <t>Электрик (по договору)</t>
  </si>
  <si>
    <t>по расходам</t>
  </si>
  <si>
    <t>в месяц с м2</t>
  </si>
  <si>
    <t>в год с м2</t>
  </si>
  <si>
    <t xml:space="preserve">аб/пл в мес </t>
  </si>
  <si>
    <t>аб/пл в год</t>
  </si>
  <si>
    <t>Сервис-центр, по количеству кв м (855)</t>
  </si>
  <si>
    <t>взносы в фонд "капитальный ремонт"</t>
  </si>
  <si>
    <t>расчет: 2052176руб/17662м2/12мес=9,68 руб/м2</t>
  </si>
  <si>
    <t>получатель платежа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</si>
  <si>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</si>
  <si>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</si>
  <si>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</si>
  <si>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</si>
  <si>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</si>
  <si>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</si>
  <si>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</si>
  <si>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</si>
  <si>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</si>
  <si>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</si>
  <si>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</si>
  <si>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</si>
  <si>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доп. Услуги.</t>
  </si>
  <si>
    <t>итого за 2020 г.</t>
  </si>
  <si>
    <t>ДГК (теплоснабжение)</t>
  </si>
  <si>
    <t>Энергосбыт (эл/эн)</t>
  </si>
  <si>
    <t>МУП Водоканал (вода и стоки)</t>
  </si>
  <si>
    <t>Атрия (вывоз мусора)</t>
  </si>
  <si>
    <t>ООО Легион 27 (охрана)</t>
  </si>
  <si>
    <t>Термия (обсл т/узла и х/в)</t>
  </si>
  <si>
    <t>Обслуживание центрального теплового пункта и приборов учета тепла и холодной воды?? Или Ежегодная профилактика центрального теплового пункта перед отопительным сезоном, поверка и ремонт отдельного оборудования</t>
  </si>
  <si>
    <t>Сервис №1 (обсл. в/набл)</t>
  </si>
  <si>
    <t>КГАУЗ (дератиз, дезинсекц)</t>
  </si>
  <si>
    <t>обучение электрика</t>
  </si>
  <si>
    <t>обучение бухгалтера (эл/журнал)</t>
  </si>
  <si>
    <t>ИП Беломестных А.В.(аренда офис)</t>
  </si>
  <si>
    <t xml:space="preserve">Содержание офиса (канц. товары, бумага, расх. материалы для оргтехники, ремонт оргтехники, аренда.) </t>
  </si>
  <si>
    <t>Офис (картр, канц. тов)</t>
  </si>
  <si>
    <t>ДНС Ритейл (маршрутиз+кроншт)</t>
  </si>
  <si>
    <t>Востоктелеком (интернет офис)</t>
  </si>
  <si>
    <t>услуги связи,интернет</t>
  </si>
  <si>
    <t>Вымпелком (билайн-тел/охр)</t>
  </si>
  <si>
    <t>Вымпелком (билайн-тел/смс)</t>
  </si>
  <si>
    <t>Скартел (йота-связь)</t>
  </si>
  <si>
    <t>АО РСИЦ (регистрация домена)</t>
  </si>
  <si>
    <t>ИП Барсуков (обсл. сайта)</t>
  </si>
  <si>
    <t>услуги связи, интернет</t>
  </si>
  <si>
    <t>Мегапак (мешки д/мусора)</t>
  </si>
  <si>
    <t>хоз. Инвентарь (метлы, ветошь, краски,  расходные материалы для газонокосилки, ГСМ для газонокосилки, мешки для мусора)</t>
  </si>
  <si>
    <t>Хоз инв, лампы светодиодные</t>
  </si>
  <si>
    <t>ООО Бензотехника (масло)</t>
  </si>
  <si>
    <t>использование  личн/транс (бензин)</t>
  </si>
  <si>
    <t>спецодежда (дворн, сантех, электрик)</t>
  </si>
  <si>
    <t>ИП Безденежных (подотчет)</t>
  </si>
  <si>
    <t>хоз. Инвентарь (метлы, ветошь, краски,  расходные материалы для газонокосилки, ГСМ для газонокосилки, мешки для мусора)надо смотреть как отчитался,  ????</t>
  </si>
  <si>
    <t>ремонт шлагбаума + карточки</t>
  </si>
  <si>
    <t>ремонт СКУД</t>
  </si>
  <si>
    <t>ремонт подстанции (ИП Цевелева)</t>
  </si>
  <si>
    <t>Ежегодная профилактика электрооборудования, поверка и ремонт отдельного оборудования утилизация ртутьсодержащих ламп</t>
  </si>
  <si>
    <t>ежегодная профилактика эл/обор</t>
  </si>
  <si>
    <t>ИП Мельникова (Хованец-знаки, стенд)</t>
  </si>
  <si>
    <t>озеленение, благоустройство территории</t>
  </si>
  <si>
    <t>ООО Ош Пирим ДВ (стр/мат, замена борд)</t>
  </si>
  <si>
    <t>озеленение, благоустройство территории         решение общего собрагия нет??? Или было раньше?? На какую сумму было раньше?? Я помню, что на меньшую, тогда нецелевое использование.</t>
  </si>
  <si>
    <t>вывоз мусора негабарит</t>
  </si>
  <si>
    <t xml:space="preserve"> услуги самосвала (ип Тышкивский)</t>
  </si>
  <si>
    <t>ИП Безденежных (по договору)</t>
  </si>
  <si>
    <t xml:space="preserve">Услуги прочих специалистов (юрист, программист, плотник, сварщик, аудит и т.п.) 5350-ремонт асф возле дома (78/16); 7490-чистк канализации;  24610-обследование вводного кабеля, замена изоляторов и вставок; 3226- доставка песка дет/пл; </t>
  </si>
  <si>
    <t>МУП Водоканал (дог подра-прочистка кан)</t>
  </si>
  <si>
    <t>Услуги прочих специалистов (юрист, программист, плотник, сварщик, аудит и т.п.)</t>
  </si>
  <si>
    <t>Закиров (дворник, земл. Работы)</t>
  </si>
  <si>
    <t>подготовка к н/году</t>
  </si>
  <si>
    <t>ИП Кравчук (обсл. 1С -бух)</t>
  </si>
  <si>
    <t>АО СКБ Контур (тариф универ - эл/отчет 1 год</t>
  </si>
  <si>
    <t>ООО Логия антивирус</t>
  </si>
  <si>
    <t>ИП Емолкин (юр услуги)</t>
  </si>
  <si>
    <t>Услуги прочих специалистов (юрист, программист, плотник, сварщик , аудит и т.п.)</t>
  </si>
  <si>
    <t>ООО Восток аудит (обзорн проверка)</t>
  </si>
  <si>
    <t>рег.действия (нотариус)</t>
  </si>
  <si>
    <t>РКЦ (пасп стол)</t>
  </si>
  <si>
    <t>ООО Компания Огниво (зимн горка)</t>
  </si>
  <si>
    <t>отдельное решение общего собрания : Детская площадка</t>
  </si>
  <si>
    <t>ООО Компания Стортэкс (тен/стол</t>
  </si>
  <si>
    <t>теннисный стол, ракетки, сетка</t>
  </si>
  <si>
    <t>ООО Тент мастер (тент на дет/пл)</t>
  </si>
  <si>
    <t>ООО АСК Строй (сваи, ограж на д/площ)</t>
  </si>
  <si>
    <t>ТД Купец (Красноярск) панель, крепл???</t>
  </si>
  <si>
    <t>ООО ПЭК (т/доставка груза)</t>
  </si>
  <si>
    <t>Альфа-банк (комиссия за проведение п/п)</t>
  </si>
  <si>
    <t>альфа банк (комиссия за обсл. Счета)</t>
  </si>
  <si>
    <t>Альфа-банк (комиссия за перевод на сч ФЛ)</t>
  </si>
  <si>
    <t>сантехник Донец</t>
  </si>
  <si>
    <t>сантехник Лопатин</t>
  </si>
  <si>
    <t>электрик Аулов</t>
  </si>
  <si>
    <t>дворник Закиров</t>
  </si>
  <si>
    <t>дворник Щербинин</t>
  </si>
  <si>
    <t>з/пл штатных сотрудников</t>
  </si>
  <si>
    <t>Услуги бухгалтера</t>
  </si>
  <si>
    <t>услуги управляющего</t>
  </si>
  <si>
    <t>услуги управ и бухгалтера</t>
  </si>
  <si>
    <t>вознаграждение председателю ТСЖ</t>
  </si>
  <si>
    <t>Налоги и взносы в бюджет с ФОТ</t>
  </si>
  <si>
    <t>ИФНС (налог за 2019 г - Упрощенка</t>
  </si>
  <si>
    <t>ОПФР по Хаб краю ???штраф?? 20.07.20</t>
  </si>
  <si>
    <t xml:space="preserve">госпошлина (иск Ростехнадзор), оформ земли </t>
  </si>
  <si>
    <t>иск ростехнадзор, офор. Права на землю</t>
  </si>
  <si>
    <t>земельный участок (дог к/п Козлова+рег)</t>
  </si>
  <si>
    <t xml:space="preserve"> было решение то ли правления, то ли общего собрания, что это надо для оформления зем участка под ТП Услуги прочих специалистов (юрист, программист, плотник, сварщик и т.п.)</t>
  </si>
  <si>
    <t>ИТОГО:</t>
  </si>
  <si>
    <t>охрана территории</t>
  </si>
  <si>
    <t>Услуги прочих специалистов (юрист, программист, плотник, сварщик,аудит и т.п.)</t>
  </si>
  <si>
    <t>итого по смете:</t>
  </si>
  <si>
    <t xml:space="preserve">приобретение зем. уч., </t>
  </si>
  <si>
    <t>благоустройство (решение общ собр)</t>
  </si>
  <si>
    <t>итого по расходам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</si>
</sst>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* #,##0&quot; &quot;;&quot; &quot;* (#,##0);&quot; &quot;* &quot;-&quot;??&quot; &quot;"/>
    <numFmt numFmtId="60" formatCode="&quot; &quot;* #,##0.00&quot; &quot;;&quot; &quot;* (#,##0.00);&quot; &quot;* &quot;-&quot;??&quot; &quot;"/>
    <numFmt numFmtId="61" formatCode="&quot; &quot;* #,##0.00&quot;   &quot;;&quot;-&quot;* #,##0.00&quot;   &quot;;&quot; &quot;* &quot;-&quot;??&quot;   &quot;"/>
  </numFmts>
  <fonts count="2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9"/>
      <color indexed="8"/>
      <name val="Calibri"/>
    </font>
    <font>
      <b val="1"/>
      <sz val="9"/>
      <color indexed="8"/>
      <name val="Arial"/>
    </font>
    <font>
      <sz val="9"/>
      <color indexed="8"/>
      <name val="Arial"/>
    </font>
    <font>
      <b val="1"/>
      <sz val="9"/>
      <color indexed="8"/>
      <name val="Calibri"/>
    </font>
    <font>
      <b val="1"/>
      <sz val="9"/>
      <color indexed="11"/>
      <name val="Calibri"/>
    </font>
    <font>
      <sz val="9"/>
      <color indexed="11"/>
      <name val="Arial"/>
    </font>
    <font>
      <sz val="9"/>
      <color indexed="11"/>
      <name val="Calibri"/>
    </font>
    <font>
      <sz val="8"/>
      <color indexed="8"/>
      <name val="Calibri"/>
    </font>
    <font>
      <sz val="8"/>
      <color indexed="8"/>
      <name val="Arial"/>
    </font>
    <font>
      <b val="1"/>
      <sz val="8"/>
      <color indexed="8"/>
      <name val="Calibri"/>
    </font>
    <font>
      <b val="1"/>
      <sz val="8"/>
      <color indexed="8"/>
      <name val="Aharoni"/>
    </font>
    <font>
      <sz val="10"/>
      <color indexed="8"/>
      <name val="Arial"/>
    </font>
    <font>
      <sz val="10"/>
      <color indexed="11"/>
      <name val="Arial"/>
    </font>
    <font>
      <sz val="11"/>
      <color indexed="11"/>
      <name val="Calibri"/>
    </font>
    <font>
      <b val="1"/>
      <sz val="11"/>
      <color indexed="8"/>
      <name val="Calibri"/>
    </font>
    <font>
      <b val="1"/>
      <sz val="8"/>
      <color indexed="8"/>
      <name val="Arial"/>
    </font>
    <font>
      <b val="1"/>
      <sz val="10"/>
      <color indexed="8"/>
      <name val="Calibri"/>
    </font>
    <font>
      <sz val="7"/>
      <color indexed="8"/>
      <name val="Calibri"/>
    </font>
    <font>
      <sz val="9"/>
      <color indexed="29"/>
      <name val="Calibri"/>
    </font>
    <font>
      <sz val="8"/>
      <color indexed="30"/>
      <name val="Calibri"/>
    </font>
    <font>
      <sz val="8"/>
      <color indexed="32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</fills>
  <borders count="7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8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49" fontId="3" fillId="2" borderId="4" applyNumberFormat="1" applyFont="1" applyFill="1" applyBorder="1" applyAlignment="1" applyProtection="0">
      <alignment horizontal="center" vertical="center"/>
    </xf>
    <xf numFmtId="0" fontId="3" fillId="2" borderId="4" applyNumberFormat="0" applyFont="1" applyFill="1" applyBorder="1" applyAlignment="1" applyProtection="0">
      <alignment horizontal="center" vertical="center"/>
    </xf>
    <xf numFmtId="49" fontId="3" fillId="2" borderId="4" applyNumberFormat="1" applyFont="1" applyFill="1" applyBorder="1" applyAlignment="1" applyProtection="0">
      <alignment horizontal="center" vertical="center" wrapText="1"/>
    </xf>
    <xf numFmtId="0" fontId="3" fillId="2" borderId="4" applyNumberFormat="0" applyFont="1" applyFill="1" applyBorder="1" applyAlignment="1" applyProtection="0">
      <alignment horizontal="center" vertical="center" wrapText="1"/>
    </xf>
    <xf numFmtId="0" fontId="3" fillId="2" borderId="5" applyNumberFormat="0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3" fillId="2" borderId="5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49" fontId="4" fillId="2" borderId="4" applyNumberFormat="1" applyFont="1" applyFill="1" applyBorder="1" applyAlignment="1" applyProtection="0">
      <alignment horizontal="center" vertical="center"/>
    </xf>
    <xf numFmtId="0" fontId="4" fillId="2" borderId="4" applyNumberFormat="0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left" vertical="bottom"/>
    </xf>
    <xf numFmtId="0" fontId="3" fillId="2" borderId="4" applyNumberFormat="0" applyFont="1" applyFill="1" applyBorder="1" applyAlignment="1" applyProtection="0">
      <alignment horizontal="left" vertical="bottom"/>
    </xf>
    <xf numFmtId="59" fontId="0" fillId="2" borderId="4" applyNumberFormat="1" applyFont="1" applyFill="1" applyBorder="1" applyAlignment="1" applyProtection="0">
      <alignment vertical="bottom"/>
    </xf>
    <xf numFmtId="59" fontId="0" fillId="2" borderId="6" applyNumberFormat="1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vertical="bottom"/>
    </xf>
    <xf numFmtId="2" fontId="0" fillId="2" borderId="5" applyNumberFormat="1" applyFont="1" applyFill="1" applyBorder="1" applyAlignment="1" applyProtection="0">
      <alignment vertical="bottom"/>
    </xf>
    <xf numFmtId="2" fontId="3" fillId="2" borderId="1" applyNumberFormat="1" applyFont="1" applyFill="1" applyBorder="1" applyAlignment="1" applyProtection="0">
      <alignment horizontal="center" vertical="center" wrapText="1"/>
    </xf>
    <xf numFmtId="2" fontId="3" fillId="2" borderId="2" applyNumberFormat="1" applyFont="1" applyFill="1" applyBorder="1" applyAlignment="1" applyProtection="0">
      <alignment horizontal="center" vertical="center" wrapText="1"/>
    </xf>
    <xf numFmtId="2" fontId="0" fillId="2" borderId="1" applyNumberFormat="1" applyFont="1" applyFill="1" applyBorder="1" applyAlignment="1" applyProtection="0">
      <alignment vertical="bottom"/>
    </xf>
    <xf numFmtId="2" fontId="3" fillId="2" borderId="8" applyNumberFormat="1" applyFont="1" applyFill="1" applyBorder="1" applyAlignment="1" applyProtection="0">
      <alignment horizontal="center" vertical="center" wrapText="1"/>
    </xf>
    <xf numFmtId="59" fontId="5" fillId="2" borderId="4" applyNumberFormat="1" applyFont="1" applyFill="1" applyBorder="1" applyAlignment="1" applyProtection="0">
      <alignment vertical="bottom"/>
    </xf>
    <xf numFmtId="59" fontId="5" fillId="2" borderId="9" applyNumberFormat="1" applyFont="1" applyFill="1" applyBorder="1" applyAlignment="1" applyProtection="0">
      <alignment vertical="bottom"/>
    </xf>
    <xf numFmtId="59" fontId="5" fillId="2" borderId="10" applyNumberFormat="1" applyFont="1" applyFill="1" applyBorder="1" applyAlignment="1" applyProtection="0">
      <alignment vertical="bottom"/>
    </xf>
    <xf numFmtId="49" fontId="3" fillId="2" borderId="9" applyNumberFormat="1" applyFont="1" applyFill="1" applyBorder="1" applyAlignment="1" applyProtection="0">
      <alignment horizontal="left" vertical="bottom"/>
    </xf>
    <xf numFmtId="0" fontId="3" fillId="2" borderId="11" applyNumberFormat="0" applyFont="1" applyFill="1" applyBorder="1" applyAlignment="1" applyProtection="0">
      <alignment horizontal="left" vertical="bottom"/>
    </xf>
    <xf numFmtId="0" fontId="3" fillId="2" borderId="10" applyNumberFormat="0" applyFont="1" applyFill="1" applyBorder="1" applyAlignment="1" applyProtection="0">
      <alignment horizontal="left" vertical="bottom"/>
    </xf>
    <xf numFmtId="2" fontId="3" fillId="2" borderId="1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6" fillId="2" borderId="4" applyNumberFormat="1" applyFont="1" applyFill="1" applyBorder="1" applyAlignment="1" applyProtection="0">
      <alignment horizontal="left" vertical="bottom"/>
    </xf>
    <xf numFmtId="0" fontId="6" fillId="2" borderId="4" applyNumberFormat="0" applyFont="1" applyFill="1" applyBorder="1" applyAlignment="1" applyProtection="0">
      <alignment horizontal="left" vertical="bottom"/>
    </xf>
    <xf numFmtId="2" fontId="4" fillId="2" borderId="1" applyNumberFormat="1" applyFont="1" applyFill="1" applyBorder="1" applyAlignment="1" applyProtection="0">
      <alignment horizontal="center" vertical="center" wrapText="1"/>
    </xf>
    <xf numFmtId="2" fontId="4" fillId="2" borderId="1" applyNumberFormat="1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4" applyNumberFormat="0" applyFont="1" applyFill="1" applyBorder="1" applyAlignment="1" applyProtection="0">
      <alignment horizontal="center" vertical="bottom"/>
    </xf>
    <xf numFmtId="60" fontId="0" fillId="2" borderId="1" applyNumberFormat="1" applyFont="1" applyFill="1" applyBorder="1" applyAlignment="1" applyProtection="0">
      <alignment vertical="bottom"/>
    </xf>
    <xf numFmtId="49" fontId="6" fillId="2" borderId="4" applyNumberFormat="1" applyFont="1" applyFill="1" applyBorder="1" applyAlignment="1" applyProtection="0">
      <alignment horizontal="center" vertical="bottom"/>
    </xf>
    <xf numFmtId="0" fontId="6" fillId="2" borderId="4" applyNumberFormat="0" applyFont="1" applyFill="1" applyBorder="1" applyAlignment="1" applyProtection="0">
      <alignment horizontal="center" vertical="bottom"/>
    </xf>
    <xf numFmtId="0" fontId="6" fillId="2" borderId="1" applyNumberFormat="0" applyFont="1" applyFill="1" applyBorder="1" applyAlignment="1" applyProtection="0">
      <alignment horizontal="center" vertical="center" wrapText="1"/>
    </xf>
    <xf numFmtId="49" fontId="5" fillId="2" borderId="4" applyNumberFormat="1" applyFont="1" applyFill="1" applyBorder="1" applyAlignment="1" applyProtection="0">
      <alignment horizontal="center" vertical="bottom"/>
    </xf>
    <xf numFmtId="0" fontId="3" fillId="2" borderId="4" applyNumberFormat="0" applyFont="1" applyFill="1" applyBorder="1" applyAlignment="1" applyProtection="0">
      <alignment horizontal="center" vertical="bottom"/>
    </xf>
    <xf numFmtId="2" fontId="0" fillId="2" borderId="4" applyNumberFormat="1" applyFont="1" applyFill="1" applyBorder="1" applyAlignment="1" applyProtection="0">
      <alignment vertical="bottom"/>
    </xf>
    <xf numFmtId="2" fontId="4" fillId="2" borderId="1" applyNumberFormat="1" applyFont="1" applyFill="1" applyBorder="1" applyAlignment="1" applyProtection="0">
      <alignment vertical="bottom"/>
    </xf>
    <xf numFmtId="0" fontId="6" fillId="2" borderId="4" applyNumberFormat="1" applyFont="1" applyFill="1" applyBorder="1" applyAlignment="1" applyProtection="0">
      <alignment vertical="bottom"/>
    </xf>
    <xf numFmtId="0" fontId="6" fillId="2" borderId="4" applyNumberFormat="0" applyFont="1" applyFill="1" applyBorder="1" applyAlignment="1" applyProtection="0">
      <alignment vertical="bottom"/>
    </xf>
    <xf numFmtId="59" fontId="7" fillId="2" borderId="6" applyNumberFormat="1" applyFont="1" applyFill="1" applyBorder="1" applyAlignment="1" applyProtection="0">
      <alignment vertical="bottom"/>
    </xf>
    <xf numFmtId="59" fontId="7" fillId="2" borderId="7" applyNumberFormat="1" applyFont="1" applyFill="1" applyBorder="1" applyAlignment="1" applyProtection="0">
      <alignment vertical="bottom"/>
    </xf>
    <xf numFmtId="60" fontId="4" fillId="2" borderId="1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3" fillId="2" borderId="8" applyNumberFormat="0" applyFont="1" applyFill="1" applyBorder="1" applyAlignment="1" applyProtection="0">
      <alignment horizontal="left" vertical="bottom"/>
    </xf>
    <xf numFmtId="59" fontId="0" fillId="2" borderId="8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vertical="bottom"/>
    </xf>
    <xf numFmtId="0" fontId="9" fillId="2" borderId="1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right" vertical="bottom"/>
    </xf>
    <xf numFmtId="0" fontId="8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2" borderId="1" applyNumberFormat="1" applyFont="1" applyFill="1" applyBorder="1" applyAlignment="1" applyProtection="0">
      <alignment horizontal="center" vertical="bottom"/>
    </xf>
    <xf numFmtId="49" fontId="3" fillId="2" borderId="8" applyNumberFormat="1" applyFont="1" applyFill="1" applyBorder="1" applyAlignment="1" applyProtection="0">
      <alignment horizontal="center" vertical="center" wrapText="1"/>
    </xf>
    <xf numFmtId="49" fontId="10" fillId="2" borderId="2" applyNumberFormat="1" applyFont="1" applyFill="1" applyBorder="1" applyAlignment="1" applyProtection="0">
      <alignment vertical="bottom"/>
    </xf>
    <xf numFmtId="0" fontId="10" fillId="2" borderId="2" applyNumberFormat="0" applyFont="1" applyFill="1" applyBorder="1" applyAlignment="1" applyProtection="0">
      <alignment vertical="bottom"/>
    </xf>
    <xf numFmtId="0" fontId="10" fillId="2" borderId="1" applyNumberFormat="0" applyFont="1" applyFill="1" applyBorder="1" applyAlignment="1" applyProtection="0">
      <alignment vertical="bottom"/>
    </xf>
    <xf numFmtId="49" fontId="10" fillId="2" borderId="4" applyNumberFormat="1" applyFont="1" applyFill="1" applyBorder="1" applyAlignment="1" applyProtection="0">
      <alignment horizontal="center" vertical="center"/>
    </xf>
    <xf numFmtId="49" fontId="11" fillId="2" borderId="4" applyNumberFormat="1" applyFont="1" applyFill="1" applyBorder="1" applyAlignment="1" applyProtection="0">
      <alignment horizontal="center" vertical="bottom" wrapText="1"/>
    </xf>
    <xf numFmtId="49" fontId="11" fillId="2" borderId="4" applyNumberFormat="1" applyFont="1" applyFill="1" applyBorder="1" applyAlignment="1" applyProtection="0">
      <alignment horizontal="center" vertical="center" wrapText="1"/>
    </xf>
    <xf numFmtId="49" fontId="10" fillId="2" borderId="6" applyNumberFormat="1" applyFont="1" applyFill="1" applyBorder="1" applyAlignment="1" applyProtection="0">
      <alignment horizontal="center" vertical="center" wrapText="1"/>
    </xf>
    <xf numFmtId="0" fontId="10" fillId="2" borderId="12" applyNumberFormat="0" applyFont="1" applyFill="1" applyBorder="1" applyAlignment="1" applyProtection="0">
      <alignment horizontal="center" vertical="center" wrapText="1"/>
    </xf>
    <xf numFmtId="49" fontId="12" fillId="2" borderId="4" applyNumberFormat="1" applyFont="1" applyFill="1" applyBorder="1" applyAlignment="1" applyProtection="0">
      <alignment horizontal="left" vertical="center"/>
    </xf>
    <xf numFmtId="1" fontId="10" fillId="3" borderId="4" applyNumberFormat="1" applyFont="1" applyFill="1" applyBorder="1" applyAlignment="1" applyProtection="0">
      <alignment horizontal="center" vertical="center"/>
    </xf>
    <xf numFmtId="59" fontId="10" fillId="2" borderId="4" applyNumberFormat="1" applyFont="1" applyFill="1" applyBorder="1" applyAlignment="1" applyProtection="0">
      <alignment horizontal="center" vertical="center"/>
    </xf>
    <xf numFmtId="49" fontId="10" fillId="2" borderId="13" applyNumberFormat="1" applyFont="1" applyFill="1" applyBorder="1" applyAlignment="1" applyProtection="0">
      <alignment horizontal="center" vertical="bottom" wrapText="1"/>
    </xf>
    <xf numFmtId="0" fontId="10" fillId="2" borderId="8" applyNumberFormat="0" applyFont="1" applyFill="1" applyBorder="1" applyAlignment="1" applyProtection="0">
      <alignment horizontal="center" vertical="bottom" wrapText="1"/>
    </xf>
    <xf numFmtId="0" fontId="10" fillId="2" borderId="1" applyNumberFormat="0" applyFont="1" applyFill="1" applyBorder="1" applyAlignment="1" applyProtection="0">
      <alignment horizontal="center" vertical="bottom" wrapText="1"/>
    </xf>
    <xf numFmtId="0" fontId="10" fillId="3" borderId="4" applyNumberFormat="1" applyFont="1" applyFill="1" applyBorder="1" applyAlignment="1" applyProtection="0">
      <alignment horizontal="center" vertical="center"/>
    </xf>
    <xf numFmtId="59" fontId="10" fillId="2" borderId="4" applyNumberFormat="1" applyFont="1" applyFill="1" applyBorder="1" applyAlignment="1" applyProtection="0">
      <alignment vertical="center"/>
    </xf>
    <xf numFmtId="49" fontId="10" fillId="2" borderId="5" applyNumberFormat="1" applyFont="1" applyFill="1" applyBorder="1" applyAlignment="1" applyProtection="0">
      <alignment horizontal="center" vertical="bottom" wrapText="1"/>
    </xf>
    <xf numFmtId="49" fontId="10" fillId="2" borderId="4" applyNumberFormat="1" applyFont="1" applyFill="1" applyBorder="1" applyAlignment="1" applyProtection="0">
      <alignment vertical="center"/>
    </xf>
    <xf numFmtId="1" fontId="10" fillId="3" borderId="4" applyNumberFormat="1" applyFont="1" applyFill="1" applyBorder="1" applyAlignment="1" applyProtection="0">
      <alignment vertical="center"/>
    </xf>
    <xf numFmtId="0" fontId="10" fillId="2" borderId="4" applyNumberFormat="0" applyFont="1" applyFill="1" applyBorder="1" applyAlignment="1" applyProtection="0">
      <alignment vertical="center"/>
    </xf>
    <xf numFmtId="0" fontId="10" fillId="2" borderId="5" applyNumberFormat="0" applyFont="1" applyFill="1" applyBorder="1" applyAlignment="1" applyProtection="0">
      <alignment horizontal="center" vertical="bottom" wrapText="1"/>
    </xf>
    <xf numFmtId="0" fontId="10" fillId="2" borderId="8" applyNumberFormat="0" applyFont="1" applyFill="1" applyBorder="1" applyAlignment="1" applyProtection="0">
      <alignment vertical="center"/>
    </xf>
    <xf numFmtId="1" fontId="10" fillId="2" borderId="8" applyNumberFormat="1" applyFont="1" applyFill="1" applyBorder="1" applyAlignment="1" applyProtection="0">
      <alignment vertical="center"/>
    </xf>
    <xf numFmtId="0" fontId="10" fillId="2" borderId="12" applyNumberFormat="0" applyFont="1" applyFill="1" applyBorder="1" applyAlignment="1" applyProtection="0">
      <alignment vertical="center"/>
    </xf>
    <xf numFmtId="59" fontId="10" fillId="2" borderId="12" applyNumberFormat="1" applyFont="1" applyFill="1" applyBorder="1" applyAlignment="1" applyProtection="0">
      <alignment vertical="center"/>
    </xf>
    <xf numFmtId="0" fontId="10" fillId="2" borderId="2" applyNumberFormat="0" applyFont="1" applyFill="1" applyBorder="1" applyAlignment="1" applyProtection="0">
      <alignment horizontal="center" vertical="bottom" wrapText="1"/>
    </xf>
    <xf numFmtId="49" fontId="10" fillId="2" borderId="14" applyNumberFormat="1" applyFont="1" applyFill="1" applyBorder="1" applyAlignment="1" applyProtection="0">
      <alignment vertical="center"/>
    </xf>
    <xf numFmtId="0" fontId="10" fillId="2" borderId="15" applyNumberFormat="0" applyFont="1" applyFill="1" applyBorder="1" applyAlignment="1" applyProtection="0">
      <alignment vertical="bottom"/>
    </xf>
    <xf numFmtId="49" fontId="13" fillId="2" borderId="4" applyNumberFormat="1" applyFont="1" applyFill="1" applyBorder="1" applyAlignment="1" applyProtection="0">
      <alignment vertical="bottom" wrapText="1"/>
    </xf>
    <xf numFmtId="49" fontId="11" fillId="2" borderId="4" applyNumberFormat="1" applyFont="1" applyFill="1" applyBorder="1" applyAlignment="1" applyProtection="0">
      <alignment vertical="bottom" wrapText="1"/>
    </xf>
    <xf numFmtId="49" fontId="13" fillId="2" borderId="4" applyNumberFormat="1" applyFont="1" applyFill="1" applyBorder="1" applyAlignment="1" applyProtection="0">
      <alignment horizontal="center" vertical="center"/>
    </xf>
    <xf numFmtId="49" fontId="12" fillId="2" borderId="4" applyNumberFormat="1" applyFont="1" applyFill="1" applyBorder="1" applyAlignment="1" applyProtection="0">
      <alignment vertical="center"/>
    </xf>
    <xf numFmtId="1" fontId="10" fillId="2" borderId="4" applyNumberFormat="1" applyFont="1" applyFill="1" applyBorder="1" applyAlignment="1" applyProtection="0">
      <alignment vertical="center"/>
    </xf>
    <xf numFmtId="0" fontId="10" fillId="3" borderId="4" applyNumberFormat="1" applyFont="1" applyFill="1" applyBorder="1" applyAlignment="1" applyProtection="0">
      <alignment vertical="center" wrapText="1"/>
    </xf>
    <xf numFmtId="0" fontId="10" fillId="2" borderId="4" applyNumberFormat="1" applyFont="1" applyFill="1" applyBorder="1" applyAlignment="1" applyProtection="0">
      <alignment horizontal="center" vertical="center" wrapText="1"/>
    </xf>
    <xf numFmtId="0" fontId="10" fillId="2" borderId="8" applyNumberFormat="0" applyFont="1" applyFill="1" applyBorder="1" applyAlignment="1" applyProtection="0">
      <alignment vertical="center" wrapText="1"/>
    </xf>
    <xf numFmtId="59" fontId="10" fillId="2" borderId="8" applyNumberFormat="1" applyFont="1" applyFill="1" applyBorder="1" applyAlignment="1" applyProtection="0">
      <alignment vertical="center"/>
    </xf>
    <xf numFmtId="0" fontId="10" fillId="2" borderId="8" applyNumberFormat="0" applyFont="1" applyFill="1" applyBorder="1" applyAlignment="1" applyProtection="0">
      <alignment horizontal="center" vertical="center" wrapText="1"/>
    </xf>
    <xf numFmtId="49" fontId="10" fillId="2" borderId="2" applyNumberFormat="1" applyFont="1" applyFill="1" applyBorder="1" applyAlignment="1" applyProtection="0">
      <alignment horizontal="left" vertical="center"/>
    </xf>
    <xf numFmtId="0" fontId="10" fillId="2" borderId="2" applyNumberFormat="0" applyFont="1" applyFill="1" applyBorder="1" applyAlignment="1" applyProtection="0">
      <alignment vertical="center"/>
    </xf>
    <xf numFmtId="59" fontId="10" fillId="2" borderId="2" applyNumberFormat="1" applyFont="1" applyFill="1" applyBorder="1" applyAlignment="1" applyProtection="0">
      <alignment vertical="center"/>
    </xf>
    <xf numFmtId="59" fontId="10" fillId="2" borderId="2" applyNumberFormat="1" applyFont="1" applyFill="1" applyBorder="1" applyAlignment="1" applyProtection="0">
      <alignment horizontal="center" vertical="center"/>
    </xf>
    <xf numFmtId="49" fontId="10" fillId="2" borderId="4" applyNumberFormat="1" applyFont="1" applyFill="1" applyBorder="1" applyAlignment="1" applyProtection="0">
      <alignment horizontal="left" vertical="center"/>
    </xf>
    <xf numFmtId="49" fontId="11" fillId="3" borderId="4" applyNumberFormat="1" applyFont="1" applyFill="1" applyBorder="1" applyAlignment="1" applyProtection="0">
      <alignment horizontal="center" vertical="center" wrapText="1"/>
    </xf>
    <xf numFmtId="49" fontId="11" fillId="2" borderId="4" applyNumberFormat="1" applyFont="1" applyFill="1" applyBorder="1" applyAlignment="1" applyProtection="0">
      <alignment horizontal="center" vertical="center"/>
    </xf>
    <xf numFmtId="0" fontId="10" fillId="2" borderId="4" applyNumberFormat="1" applyFont="1" applyFill="1" applyBorder="1" applyAlignment="1" applyProtection="0">
      <alignment vertical="bottom"/>
    </xf>
    <xf numFmtId="2" fontId="10" fillId="2" borderId="4" applyNumberFormat="1" applyFont="1" applyFill="1" applyBorder="1" applyAlignment="1" applyProtection="0">
      <alignment horizontal="right" vertical="bottom"/>
    </xf>
    <xf numFmtId="2" fontId="10" fillId="3" borderId="4" applyNumberFormat="1" applyFont="1" applyFill="1" applyBorder="1" applyAlignment="1" applyProtection="0">
      <alignment horizontal="right" vertical="bottom"/>
    </xf>
    <xf numFmtId="4" fontId="10" fillId="2" borderId="4" applyNumberFormat="1" applyFont="1" applyFill="1" applyBorder="1" applyAlignment="1" applyProtection="0">
      <alignment vertical="bottom"/>
    </xf>
    <xf numFmtId="59" fontId="10" fillId="2" borderId="4" applyNumberFormat="1" applyFont="1" applyFill="1" applyBorder="1" applyAlignment="1" applyProtection="0">
      <alignment horizontal="center" vertical="bottom"/>
    </xf>
    <xf numFmtId="49" fontId="10" fillId="2" borderId="13" applyNumberFormat="1" applyFont="1" applyFill="1" applyBorder="1" applyAlignment="1" applyProtection="0">
      <alignment horizontal="left" vertical="center" wrapText="1"/>
    </xf>
    <xf numFmtId="0" fontId="10" fillId="2" borderId="8" applyNumberFormat="0" applyFont="1" applyFill="1" applyBorder="1" applyAlignment="1" applyProtection="0">
      <alignment horizontal="left" vertical="center" wrapText="1"/>
    </xf>
    <xf numFmtId="0" fontId="10" fillId="2" borderId="1" applyNumberFormat="0" applyFont="1" applyFill="1" applyBorder="1" applyAlignment="1" applyProtection="0">
      <alignment horizontal="left" vertical="center" wrapText="1"/>
    </xf>
    <xf numFmtId="49" fontId="10" fillId="2" borderId="4" applyNumberFormat="1" applyFont="1" applyFill="1" applyBorder="1" applyAlignment="1" applyProtection="0">
      <alignment horizontal="right" vertical="bottom"/>
    </xf>
    <xf numFmtId="49" fontId="10" fillId="3" borderId="4" applyNumberFormat="1" applyFont="1" applyFill="1" applyBorder="1" applyAlignment="1" applyProtection="0">
      <alignment horizontal="right" vertical="bottom"/>
    </xf>
    <xf numFmtId="49" fontId="10" fillId="2" borderId="16" applyNumberFormat="1" applyFont="1" applyFill="1" applyBorder="1" applyAlignment="1" applyProtection="0">
      <alignment horizontal="center" vertical="bottom" wrapText="1"/>
    </xf>
    <xf numFmtId="0" fontId="10" fillId="2" borderId="4" applyNumberFormat="0" applyFont="1" applyFill="1" applyBorder="1" applyAlignment="1" applyProtection="0">
      <alignment vertical="bottom"/>
    </xf>
    <xf numFmtId="2" fontId="10" fillId="2" borderId="4" applyNumberFormat="1" applyFont="1" applyFill="1" applyBorder="1" applyAlignment="1" applyProtection="0">
      <alignment vertical="bottom"/>
    </xf>
    <xf numFmtId="4" fontId="10" fillId="3" borderId="4" applyNumberFormat="1" applyFont="1" applyFill="1" applyBorder="1" applyAlignment="1" applyProtection="0">
      <alignment vertical="bottom"/>
    </xf>
    <xf numFmtId="0" fontId="10" fillId="2" borderId="6" applyNumberFormat="0" applyFont="1" applyFill="1" applyBorder="1" applyAlignment="1" applyProtection="0">
      <alignment vertical="bottom"/>
    </xf>
    <xf numFmtId="0" fontId="10" fillId="2" borderId="12" applyNumberFormat="0" applyFont="1" applyFill="1" applyBorder="1" applyAlignment="1" applyProtection="0">
      <alignment vertical="bottom"/>
    </xf>
    <xf numFmtId="49" fontId="12" fillId="3" borderId="4" applyNumberFormat="1" applyFont="1" applyFill="1" applyBorder="1" applyAlignment="1" applyProtection="0">
      <alignment horizontal="left" vertical="center" wrapText="1"/>
    </xf>
    <xf numFmtId="0" fontId="12" fillId="3" borderId="4" applyNumberFormat="0" applyFont="1" applyFill="1" applyBorder="1" applyAlignment="1" applyProtection="0">
      <alignment vertical="bottom"/>
    </xf>
    <xf numFmtId="2" fontId="12" fillId="3" borderId="4" applyNumberFormat="1" applyFont="1" applyFill="1" applyBorder="1" applyAlignment="1" applyProtection="0">
      <alignment vertical="bottom"/>
    </xf>
    <xf numFmtId="61" fontId="12" fillId="3" borderId="4" applyNumberFormat="1" applyFont="1" applyFill="1" applyBorder="1" applyAlignment="1" applyProtection="0">
      <alignment vertical="bottom"/>
    </xf>
    <xf numFmtId="0" fontId="10" fillId="2" borderId="13" applyNumberFormat="0" applyFont="1" applyFill="1" applyBorder="1" applyAlignment="1" applyProtection="0">
      <alignment vertical="bottom"/>
    </xf>
    <xf numFmtId="0" fontId="10" fillId="2" borderId="8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2" borderId="2" applyNumberFormat="1" applyFont="1" applyFill="1" applyBorder="1" applyAlignment="1" applyProtection="0">
      <alignment horizontal="center" vertical="center"/>
    </xf>
    <xf numFmtId="0" fontId="6" fillId="2" borderId="2" applyNumberFormat="0" applyFont="1" applyFill="1" applyBorder="1" applyAlignment="1" applyProtection="0">
      <alignment horizontal="center" vertical="center"/>
    </xf>
    <xf numFmtId="49" fontId="3" fillId="2" borderId="5" applyNumberFormat="1" applyFont="1" applyFill="1" applyBorder="1" applyAlignment="1" applyProtection="0">
      <alignment horizontal="center" vertical="center" wrapText="1"/>
    </xf>
    <xf numFmtId="49" fontId="4" fillId="2" borderId="12" applyNumberFormat="1" applyFont="1" applyFill="1" applyBorder="1" applyAlignment="1" applyProtection="0">
      <alignment horizontal="center" vertical="center"/>
    </xf>
    <xf numFmtId="0" fontId="4" fillId="2" borderId="12" applyNumberFormat="0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49" fontId="3" fillId="2" borderId="4" applyNumberFormat="1" applyFont="1" applyFill="1" applyBorder="1" applyAlignment="1" applyProtection="0">
      <alignment horizontal="left" vertical="center"/>
    </xf>
    <xf numFmtId="0" fontId="3" fillId="2" borderId="4" applyNumberFormat="0" applyFont="1" applyFill="1" applyBorder="1" applyAlignment="1" applyProtection="0">
      <alignment horizontal="left" vertical="center"/>
    </xf>
    <xf numFmtId="59" fontId="0" fillId="2" borderId="4" applyNumberFormat="1" applyFont="1" applyFill="1" applyBorder="1" applyAlignment="1" applyProtection="0">
      <alignment vertical="center"/>
    </xf>
    <xf numFmtId="4" fontId="0" fillId="2" borderId="9" applyNumberFormat="1" applyFont="1" applyFill="1" applyBorder="1" applyAlignment="1" applyProtection="0">
      <alignment vertical="center"/>
    </xf>
    <xf numFmtId="4" fontId="0" fillId="2" borderId="10" applyNumberFormat="1" applyFont="1" applyFill="1" applyBorder="1" applyAlignment="1" applyProtection="0">
      <alignment vertical="center"/>
    </xf>
    <xf numFmtId="2" fontId="3" fillId="2" borderId="16" applyNumberFormat="1" applyFont="1" applyFill="1" applyBorder="1" applyAlignment="1" applyProtection="0">
      <alignment horizontal="center" vertical="center" wrapText="1"/>
    </xf>
    <xf numFmtId="49" fontId="3" fillId="2" borderId="13" applyNumberFormat="1" applyFont="1" applyFill="1" applyBorder="1" applyAlignment="1" applyProtection="0">
      <alignment horizontal="center" vertical="center" wrapText="1"/>
    </xf>
    <xf numFmtId="59" fontId="5" fillId="2" borderId="4" applyNumberFormat="1" applyFont="1" applyFill="1" applyBorder="1" applyAlignment="1" applyProtection="0">
      <alignment vertical="center"/>
    </xf>
    <xf numFmtId="4" fontId="5" fillId="2" borderId="6" applyNumberFormat="1" applyFont="1" applyFill="1" applyBorder="1" applyAlignment="1" applyProtection="0">
      <alignment vertical="center"/>
    </xf>
    <xf numFmtId="4" fontId="5" fillId="2" borderId="7" applyNumberFormat="1" applyFont="1" applyFill="1" applyBorder="1" applyAlignment="1" applyProtection="0">
      <alignment vertical="center"/>
    </xf>
    <xf numFmtId="2" fontId="3" fillId="2" borderId="5" applyNumberFormat="1" applyFont="1" applyFill="1" applyBorder="1" applyAlignment="1" applyProtection="0">
      <alignment horizontal="center" vertical="center" wrapText="1"/>
    </xf>
    <xf numFmtId="49" fontId="3" fillId="2" borderId="4" applyNumberFormat="1" applyFont="1" applyFill="1" applyBorder="1" applyAlignment="1" applyProtection="0">
      <alignment horizontal="left" vertical="center" wrapText="1"/>
    </xf>
    <xf numFmtId="0" fontId="3" fillId="2" borderId="4" applyNumberFormat="0" applyFont="1" applyFill="1" applyBorder="1" applyAlignment="1" applyProtection="0">
      <alignment horizontal="left" vertical="center" wrapText="1"/>
    </xf>
    <xf numFmtId="4" fontId="5" fillId="2" borderId="9" applyNumberFormat="1" applyFont="1" applyFill="1" applyBorder="1" applyAlignment="1" applyProtection="0">
      <alignment vertical="center"/>
    </xf>
    <xf numFmtId="4" fontId="5" fillId="2" borderId="10" applyNumberFormat="1" applyFont="1" applyFill="1" applyBorder="1" applyAlignment="1" applyProtection="0">
      <alignment vertical="center"/>
    </xf>
    <xf numFmtId="2" fontId="0" fillId="2" borderId="5" applyNumberFormat="1" applyFont="1" applyFill="1" applyBorder="1" applyAlignment="1" applyProtection="0">
      <alignment vertical="center"/>
    </xf>
    <xf numFmtId="2" fontId="3" fillId="2" borderId="1" applyNumberFormat="1" applyFont="1" applyFill="1" applyBorder="1" applyAlignment="1" applyProtection="0">
      <alignment horizontal="center" vertical="center"/>
    </xf>
    <xf numFmtId="49" fontId="6" fillId="3" borderId="4" applyNumberFormat="1" applyFont="1" applyFill="1" applyBorder="1" applyAlignment="1" applyProtection="0">
      <alignment horizontal="left" vertical="center"/>
    </xf>
    <xf numFmtId="0" fontId="6" fillId="3" borderId="4" applyNumberFormat="0" applyFont="1" applyFill="1" applyBorder="1" applyAlignment="1" applyProtection="0">
      <alignment horizontal="left" vertical="center"/>
    </xf>
    <xf numFmtId="59" fontId="6" fillId="3" borderId="4" applyNumberFormat="1" applyFont="1" applyFill="1" applyBorder="1" applyAlignment="1" applyProtection="0">
      <alignment vertical="center"/>
    </xf>
    <xf numFmtId="4" fontId="6" fillId="3" borderId="4" applyNumberFormat="1" applyFont="1" applyFill="1" applyBorder="1" applyAlignment="1" applyProtection="0">
      <alignment vertical="center"/>
    </xf>
    <xf numFmtId="2" fontId="4" fillId="2" borderId="1" applyNumberFormat="1" applyFont="1" applyFill="1" applyBorder="1" applyAlignment="1" applyProtection="0">
      <alignment horizontal="center" vertical="center"/>
    </xf>
    <xf numFmtId="49" fontId="4" fillId="2" borderId="6" applyNumberFormat="1" applyFont="1" applyFill="1" applyBorder="1" applyAlignment="1" applyProtection="0">
      <alignment horizontal="center" vertical="center"/>
    </xf>
    <xf numFmtId="2" fontId="0" fillId="2" borderId="1" applyNumberFormat="1" applyFont="1" applyFill="1" applyBorder="1" applyAlignment="1" applyProtection="0">
      <alignment vertical="center"/>
    </xf>
    <xf numFmtId="49" fontId="9" fillId="2" borderId="4" applyNumberFormat="1" applyFont="1" applyFill="1" applyBorder="1" applyAlignment="1" applyProtection="0">
      <alignment horizontal="left" vertical="center"/>
    </xf>
    <xf numFmtId="0" fontId="9" fillId="2" borderId="4" applyNumberFormat="0" applyFont="1" applyFill="1" applyBorder="1" applyAlignment="1" applyProtection="0">
      <alignment horizontal="left" vertical="center"/>
    </xf>
    <xf numFmtId="60" fontId="0" fillId="2" borderId="6" applyNumberFormat="1" applyFont="1" applyFill="1" applyBorder="1" applyAlignment="1" applyProtection="0">
      <alignment vertical="center"/>
    </xf>
    <xf numFmtId="60" fontId="0" fillId="2" borderId="7" applyNumberFormat="1" applyFont="1" applyFill="1" applyBorder="1" applyAlignment="1" applyProtection="0">
      <alignment vertical="center"/>
    </xf>
    <xf numFmtId="60" fontId="0" fillId="2" borderId="1" applyNumberFormat="1" applyFont="1" applyFill="1" applyBorder="1" applyAlignment="1" applyProtection="0">
      <alignment vertical="center"/>
    </xf>
    <xf numFmtId="49" fontId="6" fillId="3" borderId="9" applyNumberFormat="1" applyFont="1" applyFill="1" applyBorder="1" applyAlignment="1" applyProtection="0">
      <alignment vertical="center"/>
    </xf>
    <xf numFmtId="0" fontId="6" fillId="3" borderId="11" applyNumberFormat="0" applyFont="1" applyFill="1" applyBorder="1" applyAlignment="1" applyProtection="0">
      <alignment vertical="center"/>
    </xf>
    <xf numFmtId="0" fontId="6" fillId="3" borderId="10" applyNumberFormat="0" applyFont="1" applyFill="1" applyBorder="1" applyAlignment="1" applyProtection="0">
      <alignment vertical="center"/>
    </xf>
    <xf numFmtId="60" fontId="6" fillId="3" borderId="9" applyNumberFormat="1" applyFont="1" applyFill="1" applyBorder="1" applyAlignment="1" applyProtection="0">
      <alignment vertical="center"/>
    </xf>
    <xf numFmtId="60" fontId="6" fillId="3" borderId="10" applyNumberFormat="1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horizontal="center" vertical="center"/>
    </xf>
    <xf numFmtId="49" fontId="6" fillId="2" borderId="4" applyNumberFormat="1" applyFont="1" applyFill="1" applyBorder="1" applyAlignment="1" applyProtection="0">
      <alignment horizontal="left" vertical="center"/>
    </xf>
    <xf numFmtId="0" fontId="6" fillId="2" borderId="4" applyNumberFormat="0" applyFont="1" applyFill="1" applyBorder="1" applyAlignment="1" applyProtection="0">
      <alignment horizontal="left" vertical="center"/>
    </xf>
    <xf numFmtId="2" fontId="6" fillId="2" borderId="4" applyNumberFormat="1" applyFont="1" applyFill="1" applyBorder="1" applyAlignment="1" applyProtection="0">
      <alignment vertical="center"/>
    </xf>
    <xf numFmtId="60" fontId="6" fillId="2" borderId="6" applyNumberFormat="1" applyFont="1" applyFill="1" applyBorder="1" applyAlignment="1" applyProtection="0">
      <alignment vertical="center"/>
    </xf>
    <xf numFmtId="60" fontId="6" fillId="2" borderId="7" applyNumberFormat="1" applyFont="1" applyFill="1" applyBorder="1" applyAlignment="1" applyProtection="0">
      <alignment vertical="center"/>
    </xf>
    <xf numFmtId="2" fontId="4" fillId="2" borderId="1" applyNumberFormat="1" applyFont="1" applyFill="1" applyBorder="1" applyAlignment="1" applyProtection="0">
      <alignment vertical="center"/>
    </xf>
    <xf numFmtId="0" fontId="6" fillId="2" borderId="4" applyNumberFormat="0" applyFont="1" applyFill="1" applyBorder="1" applyAlignment="1" applyProtection="0">
      <alignment vertical="center"/>
    </xf>
    <xf numFmtId="60" fontId="7" fillId="2" borderId="6" applyNumberFormat="1" applyFont="1" applyFill="1" applyBorder="1" applyAlignment="1" applyProtection="0">
      <alignment vertical="center"/>
    </xf>
    <xf numFmtId="60" fontId="7" fillId="2" borderId="7" applyNumberFormat="1" applyFont="1" applyFill="1" applyBorder="1" applyAlignment="1" applyProtection="0">
      <alignment vertical="center"/>
    </xf>
    <xf numFmtId="60" fontId="4" fillId="2" borderId="1" applyNumberFormat="1" applyFont="1" applyFill="1" applyBorder="1" applyAlignment="1" applyProtection="0">
      <alignment vertical="center"/>
    </xf>
    <xf numFmtId="49" fontId="6" fillId="3" borderId="4" applyNumberFormat="1" applyFont="1" applyFill="1" applyBorder="1" applyAlignment="1" applyProtection="0">
      <alignment horizontal="center" vertical="center"/>
    </xf>
    <xf numFmtId="0" fontId="6" fillId="3" borderId="4" applyNumberFormat="0" applyFont="1" applyFill="1" applyBorder="1" applyAlignment="1" applyProtection="0">
      <alignment horizontal="center" vertical="center"/>
    </xf>
    <xf numFmtId="60" fontId="6" fillId="3" borderId="9" applyNumberFormat="1" applyFont="1" applyFill="1" applyBorder="1" applyAlignment="1" applyProtection="0">
      <alignment horizontal="center" vertical="center"/>
    </xf>
    <xf numFmtId="60" fontId="6" fillId="3" borderId="10" applyNumberFormat="1" applyFont="1" applyFill="1" applyBorder="1" applyAlignment="1" applyProtection="0">
      <alignment horizontal="center" vertical="center"/>
    </xf>
    <xf numFmtId="59" fontId="0" fillId="2" borderId="5" applyNumberFormat="1" applyFont="1" applyFill="1" applyBorder="1" applyAlignment="1" applyProtection="0">
      <alignment vertical="center"/>
    </xf>
    <xf numFmtId="0" fontId="0" fillId="2" borderId="4" applyNumberFormat="1" applyFont="1" applyFill="1" applyBorder="1" applyAlignment="1" applyProtection="0">
      <alignment vertical="center"/>
    </xf>
    <xf numFmtId="49" fontId="3" fillId="2" borderId="4" applyNumberFormat="1" applyFont="1" applyFill="1" applyBorder="1" applyAlignment="1" applyProtection="0">
      <alignment horizontal="right" vertical="center"/>
    </xf>
    <xf numFmtId="0" fontId="5" fillId="2" borderId="1" applyNumberFormat="0" applyFont="1" applyFill="1" applyBorder="1" applyAlignment="1" applyProtection="0">
      <alignment vertical="center"/>
    </xf>
    <xf numFmtId="0" fontId="5" fillId="2" borderId="3" applyNumberFormat="0" applyFont="1" applyFill="1" applyBorder="1" applyAlignment="1" applyProtection="0">
      <alignment vertical="center"/>
    </xf>
    <xf numFmtId="49" fontId="5" fillId="2" borderId="4" applyNumberFormat="1" applyFont="1" applyFill="1" applyBorder="1" applyAlignment="1" applyProtection="0">
      <alignment horizontal="left" vertical="center"/>
    </xf>
    <xf numFmtId="0" fontId="5" fillId="2" borderId="4" applyNumberFormat="0" applyFont="1" applyFill="1" applyBorder="1" applyAlignment="1" applyProtection="0">
      <alignment horizontal="left" vertical="center"/>
    </xf>
    <xf numFmtId="49" fontId="5" fillId="2" borderId="6" applyNumberFormat="1" applyFont="1" applyFill="1" applyBorder="1" applyAlignment="1" applyProtection="0">
      <alignment horizontal="center" vertical="center"/>
    </xf>
    <xf numFmtId="0" fontId="5" fillId="2" borderId="12" applyNumberFormat="0" applyFont="1" applyFill="1" applyBorder="1" applyAlignment="1" applyProtection="0">
      <alignment horizontal="center" vertical="center"/>
    </xf>
    <xf numFmtId="0" fontId="5" fillId="2" borderId="7" applyNumberFormat="0" applyFont="1" applyFill="1" applyBorder="1" applyAlignment="1" applyProtection="0">
      <alignment horizontal="center" vertical="center"/>
    </xf>
    <xf numFmtId="0" fontId="3" fillId="2" borderId="4" applyNumberFormat="0" applyFont="1" applyFill="1" applyBorder="1" applyAlignment="1" applyProtection="0">
      <alignment horizontal="right" vertical="center"/>
    </xf>
    <xf numFmtId="0" fontId="5" fillId="2" borderId="17" applyNumberFormat="0" applyFont="1" applyFill="1" applyBorder="1" applyAlignment="1" applyProtection="0">
      <alignment vertical="center"/>
    </xf>
    <xf numFmtId="0" fontId="5" fillId="2" borderId="18" applyNumberFormat="0" applyFont="1" applyFill="1" applyBorder="1" applyAlignment="1" applyProtection="0">
      <alignment horizontal="center" vertical="center"/>
    </xf>
    <xf numFmtId="0" fontId="0" fillId="2" borderId="18" applyNumberFormat="0" applyFont="1" applyFill="1" applyBorder="1" applyAlignment="1" applyProtection="0">
      <alignment vertical="center"/>
    </xf>
    <xf numFmtId="0" fontId="3" fillId="2" borderId="18" applyNumberFormat="0" applyFont="1" applyFill="1" applyBorder="1" applyAlignment="1" applyProtection="0">
      <alignment horizontal="right" vertical="center"/>
    </xf>
    <xf numFmtId="0" fontId="5" fillId="2" borderId="19" applyNumberFormat="0" applyFont="1" applyFill="1" applyBorder="1" applyAlignment="1" applyProtection="0">
      <alignment vertical="center"/>
    </xf>
    <xf numFmtId="49" fontId="4" fillId="2" borderId="20" applyNumberFormat="1" applyFont="1" applyFill="1" applyBorder="1" applyAlignment="1" applyProtection="0">
      <alignment horizontal="center" vertical="center"/>
    </xf>
    <xf numFmtId="0" fontId="4" fillId="2" borderId="21" applyNumberFormat="0" applyFont="1" applyFill="1" applyBorder="1" applyAlignment="1" applyProtection="0">
      <alignment horizontal="center" vertical="center"/>
    </xf>
    <xf numFmtId="49" fontId="6" fillId="2" borderId="21" applyNumberFormat="1" applyFont="1" applyFill="1" applyBorder="1" applyAlignment="1" applyProtection="0">
      <alignment vertical="center"/>
    </xf>
    <xf numFmtId="49" fontId="6" fillId="2" borderId="21" applyNumberFormat="1" applyFont="1" applyFill="1" applyBorder="1" applyAlignment="1" applyProtection="0">
      <alignment horizontal="center" vertical="center"/>
    </xf>
    <xf numFmtId="0" fontId="6" fillId="2" borderId="22" applyNumberFormat="0" applyFont="1" applyFill="1" applyBorder="1" applyAlignment="1" applyProtection="0">
      <alignment horizontal="center" vertical="center"/>
    </xf>
    <xf numFmtId="0" fontId="0" fillId="2" borderId="23" applyNumberFormat="0" applyFont="1" applyFill="1" applyBorder="1" applyAlignment="1" applyProtection="0">
      <alignment vertical="center"/>
    </xf>
    <xf numFmtId="49" fontId="8" fillId="2" borderId="24" applyNumberFormat="1" applyFont="1" applyFill="1" applyBorder="1" applyAlignment="1" applyProtection="0">
      <alignment horizontal="left" vertical="center" wrapText="1"/>
    </xf>
    <xf numFmtId="0" fontId="8" fillId="2" borderId="4" applyNumberFormat="0" applyFont="1" applyFill="1" applyBorder="1" applyAlignment="1" applyProtection="0">
      <alignment horizontal="left" vertical="center" wrapText="1"/>
    </xf>
    <xf numFmtId="49" fontId="9" fillId="2" borderId="4" applyNumberFormat="1" applyFont="1" applyFill="1" applyBorder="1" applyAlignment="1" applyProtection="0">
      <alignment vertical="center"/>
    </xf>
    <xf numFmtId="60" fontId="9" fillId="2" borderId="4" applyNumberFormat="1" applyFont="1" applyFill="1" applyBorder="1" applyAlignment="1" applyProtection="0">
      <alignment vertical="center"/>
    </xf>
    <xf numFmtId="60" fontId="8" fillId="2" borderId="4" applyNumberFormat="1" applyFont="1" applyFill="1" applyBorder="1" applyAlignment="1" applyProtection="0">
      <alignment horizontal="center" vertical="center"/>
    </xf>
    <xf numFmtId="60" fontId="8" fillId="2" borderId="25" applyNumberFormat="1" applyFont="1" applyFill="1" applyBorder="1" applyAlignment="1" applyProtection="0">
      <alignment horizontal="center" vertical="center"/>
    </xf>
    <xf numFmtId="0" fontId="8" fillId="2" borderId="23" applyNumberFormat="0" applyFont="1" applyFill="1" applyBorder="1" applyAlignment="1" applyProtection="0">
      <alignment vertical="center"/>
    </xf>
    <xf numFmtId="0" fontId="8" fillId="2" borderId="1" applyNumberFormat="0" applyFont="1" applyFill="1" applyBorder="1" applyAlignment="1" applyProtection="0">
      <alignment vertical="center"/>
    </xf>
    <xf numFmtId="49" fontId="5" fillId="2" borderId="26" applyNumberFormat="1" applyFont="1" applyFill="1" applyBorder="1" applyAlignment="1" applyProtection="0">
      <alignment horizontal="right" vertical="center"/>
    </xf>
    <xf numFmtId="0" fontId="5" fillId="2" borderId="27" applyNumberFormat="0" applyFont="1" applyFill="1" applyBorder="1" applyAlignment="1" applyProtection="0">
      <alignment horizontal="right" vertical="center"/>
    </xf>
    <xf numFmtId="0" fontId="5" fillId="2" borderId="27" applyNumberFormat="0" applyFont="1" applyFill="1" applyBorder="1" applyAlignment="1" applyProtection="0">
      <alignment vertical="center"/>
    </xf>
    <xf numFmtId="60" fontId="5" fillId="2" borderId="27" applyNumberFormat="1" applyFont="1" applyFill="1" applyBorder="1" applyAlignment="1" applyProtection="0">
      <alignment vertical="center"/>
    </xf>
    <xf numFmtId="60" fontId="5" fillId="2" borderId="27" applyNumberFormat="1" applyFont="1" applyFill="1" applyBorder="1" applyAlignment="1" applyProtection="0">
      <alignment horizontal="right" vertical="center"/>
    </xf>
    <xf numFmtId="60" fontId="5" fillId="2" borderId="28" applyNumberFormat="1" applyFont="1" applyFill="1" applyBorder="1" applyAlignment="1" applyProtection="0">
      <alignment horizontal="right" vertical="center"/>
    </xf>
    <xf numFmtId="0" fontId="14" fillId="2" borderId="1" applyNumberFormat="0" applyFont="1" applyFill="1" applyBorder="1" applyAlignment="1" applyProtection="0">
      <alignment vertical="center"/>
    </xf>
    <xf numFmtId="0" fontId="14" fillId="2" borderId="29" applyNumberFormat="0" applyFont="1" applyFill="1" applyBorder="1" applyAlignment="1" applyProtection="0">
      <alignment vertical="center"/>
    </xf>
    <xf numFmtId="0" fontId="14" fillId="2" borderId="29" applyNumberFormat="0" applyFont="1" applyFill="1" applyBorder="1" applyAlignment="1" applyProtection="0">
      <alignment horizontal="right" vertical="center"/>
    </xf>
    <xf numFmtId="0" fontId="0" fillId="2" borderId="29" applyNumberFormat="0" applyFont="1" applyFill="1" applyBorder="1" applyAlignment="1" applyProtection="0">
      <alignment vertical="center"/>
    </xf>
    <xf numFmtId="49" fontId="15" fillId="2" borderId="1" applyNumberFormat="1" applyFont="1" applyFill="1" applyBorder="1" applyAlignment="1" applyProtection="0">
      <alignment horizontal="center" vertical="center" wrapText="1"/>
    </xf>
    <xf numFmtId="0" fontId="15" fillId="2" borderId="1" applyNumberFormat="0" applyFont="1" applyFill="1" applyBorder="1" applyAlignment="1" applyProtection="0">
      <alignment horizontal="center" vertical="center" wrapText="1"/>
    </xf>
    <xf numFmtId="0" fontId="16" fillId="2" borderId="1" applyNumberFormat="0" applyFont="1" applyFill="1" applyBorder="1" applyAlignment="1" applyProtection="0">
      <alignment vertical="center"/>
    </xf>
    <xf numFmtId="0" fontId="3" fillId="2" borderId="1" applyNumberFormat="0" applyFont="1" applyFill="1" applyBorder="1" applyAlignment="1" applyProtection="0">
      <alignment vertical="bottom"/>
    </xf>
    <xf numFmtId="49" fontId="14" fillId="2" borderId="1" applyNumberFormat="1" applyFont="1" applyFill="1" applyBorder="1" applyAlignment="1" applyProtection="0">
      <alignment vertical="center"/>
    </xf>
    <xf numFmtId="49" fontId="17" fillId="2" borderId="2" applyNumberFormat="1" applyFont="1" applyFill="1" applyBorder="1" applyAlignment="1" applyProtection="0">
      <alignment horizontal="center" vertical="center" wrapText="1"/>
    </xf>
    <xf numFmtId="0" fontId="17" fillId="2" borderId="2" applyNumberFormat="0" applyFont="1" applyFill="1" applyBorder="1" applyAlignment="1" applyProtection="0">
      <alignment horizontal="center" vertical="center" wrapText="1"/>
    </xf>
    <xf numFmtId="0" fontId="14" fillId="2" borderId="2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49" fontId="18" fillId="2" borderId="4" applyNumberFormat="1" applyFont="1" applyFill="1" applyBorder="1" applyAlignment="1" applyProtection="0">
      <alignment horizontal="center" vertical="center" wrapText="1"/>
    </xf>
    <xf numFmtId="49" fontId="18" fillId="3" borderId="4" applyNumberFormat="1" applyFont="1" applyFill="1" applyBorder="1" applyAlignment="1" applyProtection="0">
      <alignment horizontal="center" vertical="center" wrapText="1"/>
    </xf>
    <xf numFmtId="49" fontId="12" fillId="2" borderId="4" applyNumberFormat="1" applyFont="1" applyFill="1" applyBorder="1" applyAlignment="1" applyProtection="0">
      <alignment horizontal="center" vertical="center" wrapText="1"/>
    </xf>
    <xf numFmtId="0" fontId="12" fillId="2" borderId="4" applyNumberFormat="0" applyFont="1" applyFill="1" applyBorder="1" applyAlignment="1" applyProtection="0">
      <alignment horizontal="center" vertical="center" wrapText="1"/>
    </xf>
    <xf numFmtId="4" fontId="10" fillId="2" borderId="4" applyNumberFormat="1" applyFont="1" applyFill="1" applyBorder="1" applyAlignment="1" applyProtection="0">
      <alignment horizontal="center" vertical="center"/>
    </xf>
    <xf numFmtId="4" fontId="10" fillId="3" borderId="4" applyNumberFormat="1" applyFont="1" applyFill="1" applyBorder="1" applyAlignment="1" applyProtection="0">
      <alignment horizontal="center" vertical="center" wrapText="1"/>
    </xf>
    <xf numFmtId="4" fontId="10" fillId="2" borderId="4" applyNumberFormat="1" applyFont="1" applyFill="1" applyBorder="1" applyAlignment="1" applyProtection="0">
      <alignment horizontal="center" vertical="center" wrapText="1"/>
    </xf>
    <xf numFmtId="49" fontId="10" fillId="2" borderId="9" applyNumberFormat="1" applyFont="1" applyFill="1" applyBorder="1" applyAlignment="1" applyProtection="0">
      <alignment horizontal="center" vertical="center" wrapText="1"/>
    </xf>
    <xf numFmtId="0" fontId="10" fillId="2" borderId="11" applyNumberFormat="0" applyFont="1" applyFill="1" applyBorder="1" applyAlignment="1" applyProtection="0">
      <alignment horizontal="center" vertical="center" wrapText="1"/>
    </xf>
    <xf numFmtId="0" fontId="10" fillId="2" borderId="10" applyNumberFormat="0" applyFont="1" applyFill="1" applyBorder="1" applyAlignment="1" applyProtection="0">
      <alignment horizontal="center" vertical="center" wrapText="1"/>
    </xf>
    <xf numFmtId="49" fontId="10" fillId="2" borderId="4" applyNumberFormat="1" applyFont="1" applyFill="1" applyBorder="1" applyAlignment="1" applyProtection="0">
      <alignment horizontal="left" vertical="center" wrapText="1"/>
    </xf>
    <xf numFmtId="4" fontId="10" fillId="3" borderId="4" applyNumberFormat="1" applyFont="1" applyFill="1" applyBorder="1" applyAlignment="1" applyProtection="0">
      <alignment horizontal="center" vertical="center"/>
    </xf>
    <xf numFmtId="49" fontId="10" fillId="2" borderId="4" applyNumberFormat="1" applyFont="1" applyFill="1" applyBorder="1" applyAlignment="1" applyProtection="0">
      <alignment horizontal="center" vertical="center" wrapText="1"/>
    </xf>
    <xf numFmtId="0" fontId="10" fillId="2" borderId="4" applyNumberFormat="0" applyFont="1" applyFill="1" applyBorder="1" applyAlignment="1" applyProtection="0">
      <alignment horizontal="center" vertical="center" wrapText="1"/>
    </xf>
    <xf numFmtId="0" fontId="10" fillId="2" borderId="7" applyNumberFormat="0" applyFont="1" applyFill="1" applyBorder="1" applyAlignment="1" applyProtection="0">
      <alignment horizontal="center" vertical="center" wrapText="1"/>
    </xf>
    <xf numFmtId="49" fontId="6" fillId="3" borderId="4" applyNumberFormat="1" applyFont="1" applyFill="1" applyBorder="1" applyAlignment="1" applyProtection="0">
      <alignment vertical="center"/>
    </xf>
    <xf numFmtId="4" fontId="6" fillId="3" borderId="4" applyNumberFormat="1" applyFont="1" applyFill="1" applyBorder="1" applyAlignment="1" applyProtection="0">
      <alignment horizontal="center" vertical="center"/>
    </xf>
    <xf numFmtId="0" fontId="3" fillId="2" borderId="6" applyNumberFormat="0" applyFont="1" applyFill="1" applyBorder="1" applyAlignment="1" applyProtection="0">
      <alignment horizontal="center" vertical="center"/>
    </xf>
    <xf numFmtId="0" fontId="3" fillId="2" borderId="12" applyNumberFormat="0" applyFont="1" applyFill="1" applyBorder="1" applyAlignment="1" applyProtection="0">
      <alignment horizontal="center" vertical="center"/>
    </xf>
    <xf numFmtId="0" fontId="3" fillId="2" borderId="7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12" fillId="2" borderId="2" applyNumberFormat="1" applyFont="1" applyFill="1" applyBorder="1" applyAlignment="1" applyProtection="0">
      <alignment horizontal="center" vertical="bottom"/>
    </xf>
    <xf numFmtId="0" fontId="12" fillId="2" borderId="17" applyNumberFormat="0" applyFont="1" applyFill="1" applyBorder="1" applyAlignment="1" applyProtection="0">
      <alignment horizontal="center" vertical="bottom"/>
    </xf>
    <xf numFmtId="0" fontId="12" fillId="2" borderId="30" applyNumberFormat="0" applyFont="1" applyFill="1" applyBorder="1" applyAlignment="1" applyProtection="0">
      <alignment horizontal="center" vertical="bottom"/>
    </xf>
    <xf numFmtId="0" fontId="10" fillId="4" borderId="31" applyNumberFormat="0" applyFont="1" applyFill="1" applyBorder="1" applyAlignment="1" applyProtection="0">
      <alignment vertical="bottom"/>
    </xf>
    <xf numFmtId="0" fontId="10" fillId="2" borderId="32" applyNumberFormat="0" applyFont="1" applyFill="1" applyBorder="1" applyAlignment="1" applyProtection="0">
      <alignment vertical="bottom"/>
    </xf>
    <xf numFmtId="0" fontId="10" fillId="2" borderId="17" applyNumberFormat="0" applyFont="1" applyFill="1" applyBorder="1" applyAlignment="1" applyProtection="0">
      <alignment vertical="bottom"/>
    </xf>
    <xf numFmtId="0" fontId="12" fillId="2" borderId="25" applyNumberFormat="0" applyFont="1" applyFill="1" applyBorder="1" applyAlignment="1" applyProtection="0">
      <alignment horizontal="center" vertical="bottom"/>
    </xf>
    <xf numFmtId="49" fontId="12" fillId="2" borderId="20" applyNumberFormat="1" applyFont="1" applyFill="1" applyBorder="1" applyAlignment="1" applyProtection="0">
      <alignment horizontal="center" vertical="bottom"/>
    </xf>
    <xf numFmtId="0" fontId="12" fillId="2" borderId="21" applyNumberFormat="0" applyFont="1" applyFill="1" applyBorder="1" applyAlignment="1" applyProtection="0">
      <alignment horizontal="center" vertical="bottom"/>
    </xf>
    <xf numFmtId="0" fontId="12" fillId="2" borderId="22" applyNumberFormat="0" applyFont="1" applyFill="1" applyBorder="1" applyAlignment="1" applyProtection="0">
      <alignment horizontal="center" vertical="bottom"/>
    </xf>
    <xf numFmtId="49" fontId="12" fillId="2" borderId="33" applyNumberFormat="1" applyFont="1" applyFill="1" applyBorder="1" applyAlignment="1" applyProtection="0">
      <alignment horizontal="center" vertical="bottom"/>
    </xf>
    <xf numFmtId="0" fontId="12" fillId="2" borderId="34" applyNumberFormat="0" applyFont="1" applyFill="1" applyBorder="1" applyAlignment="1" applyProtection="0">
      <alignment horizontal="center" vertical="bottom"/>
    </xf>
    <xf numFmtId="0" fontId="12" fillId="2" borderId="35" applyNumberFormat="0" applyFont="1" applyFill="1" applyBorder="1" applyAlignment="1" applyProtection="0">
      <alignment horizontal="center" vertical="bottom"/>
    </xf>
    <xf numFmtId="0" fontId="12" fillId="2" borderId="36" applyNumberFormat="0" applyFont="1" applyFill="1" applyBorder="1" applyAlignment="1" applyProtection="0">
      <alignment horizontal="center" vertical="bottom"/>
    </xf>
    <xf numFmtId="0" fontId="0" fillId="2" borderId="23" applyNumberFormat="0" applyFont="1" applyFill="1" applyBorder="1" applyAlignment="1" applyProtection="0">
      <alignment vertical="bottom"/>
    </xf>
    <xf numFmtId="49" fontId="12" fillId="4" borderId="25" applyNumberFormat="1" applyFont="1" applyFill="1" applyBorder="1" applyAlignment="1" applyProtection="0">
      <alignment vertical="bottom"/>
    </xf>
    <xf numFmtId="49" fontId="10" fillId="4" borderId="24" applyNumberFormat="1" applyFont="1" applyFill="1" applyBorder="1" applyAlignment="1" applyProtection="0">
      <alignment vertical="bottom"/>
    </xf>
    <xf numFmtId="49" fontId="10" fillId="4" borderId="4" applyNumberFormat="1" applyFont="1" applyFill="1" applyBorder="1" applyAlignment="1" applyProtection="0">
      <alignment vertical="bottom"/>
    </xf>
    <xf numFmtId="49" fontId="10" fillId="4" borderId="25" applyNumberFormat="1" applyFont="1" applyFill="1" applyBorder="1" applyAlignment="1" applyProtection="0">
      <alignment vertical="bottom"/>
    </xf>
    <xf numFmtId="0" fontId="10" fillId="2" borderId="37" applyNumberFormat="0" applyFont="1" applyFill="1" applyBorder="1" applyAlignment="1" applyProtection="0">
      <alignment vertical="bottom"/>
    </xf>
    <xf numFmtId="49" fontId="10" fillId="2" borderId="25" applyNumberFormat="1" applyFont="1" applyFill="1" applyBorder="1" applyAlignment="1" applyProtection="0">
      <alignment vertical="bottom" wrapText="1"/>
    </xf>
    <xf numFmtId="3" fontId="10" fillId="2" borderId="24" applyNumberFormat="1" applyFont="1" applyFill="1" applyBorder="1" applyAlignment="1" applyProtection="0">
      <alignment vertical="bottom"/>
    </xf>
    <xf numFmtId="3" fontId="10" fillId="2" borderId="4" applyNumberFormat="1" applyFont="1" applyFill="1" applyBorder="1" applyAlignment="1" applyProtection="0">
      <alignment vertical="bottom"/>
    </xf>
    <xf numFmtId="3" fontId="10" fillId="2" borderId="25" applyNumberFormat="1" applyFont="1" applyFill="1" applyBorder="1" applyAlignment="1" applyProtection="0">
      <alignment vertical="bottom"/>
    </xf>
    <xf numFmtId="3" fontId="10" fillId="2" borderId="37" applyNumberFormat="1" applyFont="1" applyFill="1" applyBorder="1" applyAlignment="1" applyProtection="0">
      <alignment vertical="bottom"/>
    </xf>
    <xf numFmtId="49" fontId="10" fillId="2" borderId="25" applyNumberFormat="1" applyFont="1" applyFill="1" applyBorder="1" applyAlignment="1" applyProtection="0">
      <alignment vertical="bottom"/>
    </xf>
    <xf numFmtId="3" fontId="10" fillId="2" borderId="37" applyNumberFormat="1" applyFont="1" applyFill="1" applyBorder="1" applyAlignment="1" applyProtection="0">
      <alignment vertical="bottom" wrapText="1"/>
    </xf>
    <xf numFmtId="49" fontId="12" fillId="2" borderId="25" applyNumberFormat="1" applyFont="1" applyFill="1" applyBorder="1" applyAlignment="1" applyProtection="0">
      <alignment vertical="bottom"/>
    </xf>
    <xf numFmtId="3" fontId="12" fillId="3" borderId="24" applyNumberFormat="1" applyFont="1" applyFill="1" applyBorder="1" applyAlignment="1" applyProtection="0">
      <alignment vertical="bottom"/>
    </xf>
    <xf numFmtId="3" fontId="12" fillId="3" borderId="4" applyNumberFormat="1" applyFont="1" applyFill="1" applyBorder="1" applyAlignment="1" applyProtection="0">
      <alignment vertical="bottom"/>
    </xf>
    <xf numFmtId="3" fontId="12" fillId="3" borderId="25" applyNumberFormat="1" applyFont="1" applyFill="1" applyBorder="1" applyAlignment="1" applyProtection="0">
      <alignment vertical="bottom"/>
    </xf>
    <xf numFmtId="3" fontId="12" fillId="3" borderId="37" applyNumberFormat="1" applyFont="1" applyFill="1" applyBorder="1" applyAlignment="1" applyProtection="0">
      <alignment vertical="bottom"/>
    </xf>
    <xf numFmtId="49" fontId="12" fillId="4" borderId="25" applyNumberFormat="1" applyFont="1" applyFill="1" applyBorder="1" applyAlignment="1" applyProtection="0">
      <alignment vertical="bottom" wrapText="1"/>
    </xf>
    <xf numFmtId="3" fontId="12" fillId="2" borderId="25" applyNumberFormat="1" applyFont="1" applyFill="1" applyBorder="1" applyAlignment="1" applyProtection="0">
      <alignment vertical="bottom"/>
    </xf>
    <xf numFmtId="3" fontId="12" fillId="2" borderId="37" applyNumberFormat="1" applyFont="1" applyFill="1" applyBorder="1" applyAlignment="1" applyProtection="0">
      <alignment vertical="bottom"/>
    </xf>
    <xf numFmtId="3" fontId="10" fillId="3" borderId="4" applyNumberFormat="1" applyFont="1" applyFill="1" applyBorder="1" applyAlignment="1" applyProtection="0">
      <alignment vertical="bottom"/>
    </xf>
    <xf numFmtId="3" fontId="10" fillId="3" borderId="25" applyNumberFormat="1" applyFont="1" applyFill="1" applyBorder="1" applyAlignment="1" applyProtection="0">
      <alignment vertical="bottom"/>
    </xf>
    <xf numFmtId="3" fontId="10" fillId="3" borderId="24" applyNumberFormat="1" applyFont="1" applyFill="1" applyBorder="1" applyAlignment="1" applyProtection="0">
      <alignment vertical="bottom"/>
    </xf>
    <xf numFmtId="4" fontId="12" fillId="3" borderId="25" applyNumberFormat="1" applyFont="1" applyFill="1" applyBorder="1" applyAlignment="1" applyProtection="0">
      <alignment horizontal="left" vertical="bottom" wrapText="1"/>
    </xf>
    <xf numFmtId="4" fontId="10" fillId="3" borderId="37" applyNumberFormat="1" applyFont="1" applyFill="1" applyBorder="1" applyAlignment="1" applyProtection="0">
      <alignment vertical="center"/>
    </xf>
    <xf numFmtId="49" fontId="12" fillId="5" borderId="28" applyNumberFormat="1" applyFont="1" applyFill="1" applyBorder="1" applyAlignment="1" applyProtection="0">
      <alignment horizontal="left" vertical="bottom"/>
    </xf>
    <xf numFmtId="3" fontId="12" fillId="5" borderId="26" applyNumberFormat="1" applyFont="1" applyFill="1" applyBorder="1" applyAlignment="1" applyProtection="0">
      <alignment vertical="bottom"/>
    </xf>
    <xf numFmtId="3" fontId="12" fillId="5" borderId="27" applyNumberFormat="1" applyFont="1" applyFill="1" applyBorder="1" applyAlignment="1" applyProtection="0">
      <alignment vertical="bottom"/>
    </xf>
    <xf numFmtId="3" fontId="12" fillId="5" borderId="28" applyNumberFormat="1" applyFont="1" applyFill="1" applyBorder="1" applyAlignment="1" applyProtection="0">
      <alignment vertical="bottom"/>
    </xf>
    <xf numFmtId="3" fontId="10" fillId="5" borderId="38" applyNumberFormat="1" applyFont="1" applyFill="1" applyBorder="1" applyAlignment="1" applyProtection="0">
      <alignment vertical="bottom"/>
    </xf>
    <xf numFmtId="49" fontId="12" fillId="5" borderId="36" applyNumberFormat="1" applyFont="1" applyFill="1" applyBorder="1" applyAlignment="1" applyProtection="0">
      <alignment horizontal="left" vertical="bottom" wrapText="1"/>
    </xf>
    <xf numFmtId="3" fontId="12" fillId="5" borderId="20" applyNumberFormat="1" applyFont="1" applyFill="1" applyBorder="1" applyAlignment="1" applyProtection="0">
      <alignment vertical="bottom"/>
    </xf>
    <xf numFmtId="3" fontId="12" fillId="5" borderId="21" applyNumberFormat="1" applyFont="1" applyFill="1" applyBorder="1" applyAlignment="1" applyProtection="0">
      <alignment vertical="bottom"/>
    </xf>
    <xf numFmtId="3" fontId="12" fillId="5" borderId="22" applyNumberFormat="1" applyFont="1" applyFill="1" applyBorder="1" applyAlignment="1" applyProtection="0">
      <alignment vertical="bottom"/>
    </xf>
    <xf numFmtId="3" fontId="10" fillId="5" borderId="36" applyNumberFormat="1" applyFont="1" applyFill="1" applyBorder="1" applyAlignment="1" applyProtection="0">
      <alignment vertical="bottom"/>
    </xf>
    <xf numFmtId="49" fontId="12" fillId="5" borderId="38" applyNumberFormat="1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0" fontId="0" fillId="2" borderId="33" applyNumberFormat="1" applyFont="1" applyFill="1" applyBorder="1" applyAlignment="1" applyProtection="0">
      <alignment horizontal="center" vertical="bottom"/>
    </xf>
    <xf numFmtId="0" fontId="0" fillId="2" borderId="35" applyNumberFormat="0" applyFont="1" applyFill="1" applyBorder="1" applyAlignment="1" applyProtection="0">
      <alignment horizontal="center" vertical="bottom"/>
    </xf>
    <xf numFmtId="0" fontId="0" fillId="2" borderId="40" applyNumberFormat="0" applyFont="1" applyFill="1" applyBorder="1" applyAlignment="1" applyProtection="0">
      <alignment vertical="bottom"/>
    </xf>
    <xf numFmtId="49" fontId="0" fillId="2" borderId="26" applyNumberFormat="1" applyFont="1" applyFill="1" applyBorder="1" applyAlignment="1" applyProtection="0">
      <alignment horizontal="center" vertical="bottom"/>
    </xf>
    <xf numFmtId="49" fontId="0" fillId="2" borderId="28" applyNumberFormat="1" applyFont="1" applyFill="1" applyBorder="1" applyAlignment="1" applyProtection="0">
      <alignment horizontal="center" vertical="bottom"/>
    </xf>
    <xf numFmtId="49" fontId="10" fillId="2" borderId="41" applyNumberFormat="1" applyFont="1" applyFill="1" applyBorder="1" applyAlignment="1" applyProtection="0">
      <alignment vertical="bottom" wrapText="1"/>
    </xf>
    <xf numFmtId="3" fontId="10" fillId="2" borderId="20" applyNumberFormat="1" applyFont="1" applyFill="1" applyBorder="1" applyAlignment="1" applyProtection="0">
      <alignment vertical="bottom"/>
    </xf>
    <xf numFmtId="3" fontId="10" fillId="2" borderId="22" applyNumberFormat="1" applyFont="1" applyFill="1" applyBorder="1" applyAlignment="1" applyProtection="0">
      <alignment vertical="bottom"/>
    </xf>
    <xf numFmtId="49" fontId="10" fillId="2" borderId="37" applyNumberFormat="1" applyFont="1" applyFill="1" applyBorder="1" applyAlignment="1" applyProtection="0">
      <alignment vertical="bottom" wrapText="1"/>
    </xf>
    <xf numFmtId="49" fontId="10" fillId="2" borderId="38" applyNumberFormat="1" applyFont="1" applyFill="1" applyBorder="1" applyAlignment="1" applyProtection="0">
      <alignment vertical="bottom" wrapText="1"/>
    </xf>
    <xf numFmtId="3" fontId="10" fillId="2" borderId="26" applyNumberFormat="1" applyFont="1" applyFill="1" applyBorder="1" applyAlignment="1" applyProtection="0">
      <alignment vertical="bottom"/>
    </xf>
    <xf numFmtId="3" fontId="10" fillId="2" borderId="28" applyNumberFormat="1" applyFont="1" applyFill="1" applyBorder="1" applyAlignment="1" applyProtection="0">
      <alignment vertical="bottom"/>
    </xf>
    <xf numFmtId="4" fontId="10" fillId="2" borderId="28" applyNumberFormat="1" applyFont="1" applyFill="1" applyBorder="1" applyAlignment="1" applyProtection="0">
      <alignment horizontal="right" vertical="bottom" wrapText="1"/>
    </xf>
    <xf numFmtId="49" fontId="17" fillId="2" borderId="29" applyNumberFormat="1" applyFont="1" applyFill="1" applyBorder="1" applyAlignment="1" applyProtection="0">
      <alignment vertical="bottom"/>
    </xf>
    <xf numFmtId="0" fontId="3" fillId="2" borderId="29" applyNumberFormat="0" applyFont="1" applyFill="1" applyBorder="1" applyAlignment="1" applyProtection="0">
      <alignment vertical="bottom"/>
    </xf>
    <xf numFmtId="3" fontId="19" fillId="2" borderId="29" applyNumberFormat="1" applyFont="1" applyFill="1" applyBorder="1" applyAlignment="1" applyProtection="0">
      <alignment vertical="bottom"/>
    </xf>
    <xf numFmtId="0" fontId="19" fillId="2" borderId="29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49" fontId="0" fillId="2" borderId="20" applyNumberFormat="1" applyFont="1" applyFill="1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49" fontId="0" fillId="2" borderId="26" applyNumberFormat="1" applyFont="1" applyFill="1" applyBorder="1" applyAlignment="1" applyProtection="0">
      <alignment vertical="bottom"/>
    </xf>
    <xf numFmtId="3" fontId="0" fillId="2" borderId="28" applyNumberFormat="1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3" fontId="0" fillId="2" borderId="29" applyNumberFormat="1" applyFont="1" applyFill="1" applyBorder="1" applyAlignment="1" applyProtection="0">
      <alignment vertical="bottom"/>
    </xf>
    <xf numFmtId="49" fontId="16" fillId="2" borderId="1" applyNumberFormat="1" applyFont="1" applyFill="1" applyBorder="1" applyAlignment="1" applyProtection="0">
      <alignment vertical="bottom"/>
    </xf>
    <xf numFmtId="3" fontId="16" fillId="2" borderId="1" applyNumberFormat="1" applyFont="1" applyFill="1" applyBorder="1" applyAlignment="1" applyProtection="0">
      <alignment vertical="bottom"/>
    </xf>
    <xf numFmtId="0" fontId="16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3" fontId="0" fillId="2" borderId="2" applyNumberFormat="1" applyFont="1" applyFill="1" applyBorder="1" applyAlignment="1" applyProtection="0">
      <alignment vertical="bottom"/>
    </xf>
    <xf numFmtId="4" fontId="20" fillId="2" borderId="4" applyNumberFormat="1" applyFont="1" applyFill="1" applyBorder="1" applyAlignment="1" applyProtection="0">
      <alignment horizontal="center" vertical="center"/>
    </xf>
    <xf numFmtId="4" fontId="20" fillId="3" borderId="4" applyNumberFormat="1" applyFont="1" applyFill="1" applyBorder="1" applyAlignment="1" applyProtection="0">
      <alignment horizontal="center" vertical="center" wrapText="1"/>
    </xf>
    <xf numFmtId="4" fontId="20" fillId="2" borderId="4" applyNumberFormat="1" applyFont="1" applyFill="1" applyBorder="1" applyAlignment="1" applyProtection="0">
      <alignment horizontal="center" vertical="center" wrapText="1"/>
    </xf>
    <xf numFmtId="49" fontId="20" fillId="2" borderId="9" applyNumberFormat="1" applyFont="1" applyFill="1" applyBorder="1" applyAlignment="1" applyProtection="0">
      <alignment horizontal="center" vertical="center" wrapText="1"/>
    </xf>
    <xf numFmtId="0" fontId="20" fillId="2" borderId="10" applyNumberFormat="0" applyFont="1" applyFill="1" applyBorder="1" applyAlignment="1" applyProtection="0">
      <alignment horizontal="center" vertical="center" wrapText="1"/>
    </xf>
    <xf numFmtId="4" fontId="20" fillId="3" borderId="4" applyNumberFormat="1" applyFont="1" applyFill="1" applyBorder="1" applyAlignment="1" applyProtection="0">
      <alignment horizontal="center" vertical="center"/>
    </xf>
    <xf numFmtId="49" fontId="20" fillId="2" borderId="4" applyNumberFormat="1" applyFont="1" applyFill="1" applyBorder="1" applyAlignment="1" applyProtection="0">
      <alignment horizontal="center" vertical="center" wrapText="1"/>
    </xf>
    <xf numFmtId="0" fontId="20" fillId="2" borderId="4" applyNumberFormat="0" applyFont="1" applyFill="1" applyBorder="1" applyAlignment="1" applyProtection="0">
      <alignment horizontal="center" vertical="center" wrapText="1"/>
    </xf>
    <xf numFmtId="49" fontId="12" fillId="2" borderId="4" applyNumberFormat="1" applyFont="1" applyFill="1" applyBorder="1" applyAlignment="1" applyProtection="0">
      <alignment horizontal="left" vertical="center" wrapText="1"/>
    </xf>
    <xf numFmtId="0" fontId="20" fillId="2" borderId="6" applyNumberFormat="0" applyFont="1" applyFill="1" applyBorder="1" applyAlignment="1" applyProtection="0">
      <alignment vertical="bottom"/>
    </xf>
    <xf numFmtId="0" fontId="20" fillId="2" borderId="12" applyNumberFormat="0" applyFont="1" applyFill="1" applyBorder="1" applyAlignment="1" applyProtection="0">
      <alignment vertical="bottom"/>
    </xf>
    <xf numFmtId="4" fontId="12" fillId="2" borderId="12" applyNumberFormat="1" applyFont="1" applyFill="1" applyBorder="1" applyAlignment="1" applyProtection="0">
      <alignment vertical="bottom"/>
    </xf>
    <xf numFmtId="0" fontId="20" fillId="2" borderId="7" applyNumberFormat="0" applyFont="1" applyFill="1" applyBorder="1" applyAlignment="1" applyProtection="0">
      <alignment vertical="bottom"/>
    </xf>
    <xf numFmtId="0" fontId="12" fillId="2" borderId="8" applyNumberFormat="0" applyFont="1" applyFill="1" applyBorder="1" applyAlignment="1" applyProtection="0">
      <alignment horizontal="left" vertical="center" wrapText="1"/>
    </xf>
    <xf numFmtId="0" fontId="20" fillId="2" borderId="8" applyNumberFormat="0" applyFont="1" applyFill="1" applyBorder="1" applyAlignment="1" applyProtection="0">
      <alignment vertical="bottom"/>
    </xf>
    <xf numFmtId="4" fontId="10" fillId="2" borderId="8" applyNumberFormat="1" applyFont="1" applyFill="1" applyBorder="1" applyAlignment="1" applyProtection="0">
      <alignment vertical="bottom"/>
    </xf>
    <xf numFmtId="0" fontId="20" fillId="2" borderId="17" applyNumberFormat="0" applyFont="1" applyFill="1" applyBorder="1" applyAlignment="1" applyProtection="0">
      <alignment vertical="bottom"/>
    </xf>
    <xf numFmtId="4" fontId="20" fillId="2" borderId="17" applyNumberFormat="1" applyFont="1" applyFill="1" applyBorder="1" applyAlignment="1" applyProtection="0">
      <alignment vertical="bottom"/>
    </xf>
    <xf numFmtId="0" fontId="20" fillId="2" borderId="1" applyNumberFormat="0" applyFont="1" applyFill="1" applyBorder="1" applyAlignment="1" applyProtection="0">
      <alignment vertical="bottom"/>
    </xf>
    <xf numFmtId="49" fontId="18" fillId="2" borderId="42" applyNumberFormat="1" applyFont="1" applyFill="1" applyBorder="1" applyAlignment="1" applyProtection="0">
      <alignment horizontal="center" vertical="center"/>
    </xf>
    <xf numFmtId="0" fontId="18" fillId="2" borderId="43" applyNumberFormat="0" applyFont="1" applyFill="1" applyBorder="1" applyAlignment="1" applyProtection="0">
      <alignment horizontal="center" vertical="center"/>
    </xf>
    <xf numFmtId="49" fontId="18" fillId="2" borderId="43" applyNumberFormat="1" applyFont="1" applyFill="1" applyBorder="1" applyAlignment="1" applyProtection="0">
      <alignment horizontal="center" vertical="center"/>
    </xf>
    <xf numFmtId="49" fontId="12" fillId="2" borderId="43" applyNumberFormat="1" applyFont="1" applyFill="1" applyBorder="1" applyAlignment="1" applyProtection="0">
      <alignment vertical="center"/>
    </xf>
    <xf numFmtId="49" fontId="12" fillId="2" borderId="43" applyNumberFormat="1" applyFont="1" applyFill="1" applyBorder="1" applyAlignment="1" applyProtection="0">
      <alignment horizontal="center" vertical="center"/>
    </xf>
    <xf numFmtId="49" fontId="12" fillId="2" borderId="44" applyNumberFormat="1" applyFont="1" applyFill="1" applyBorder="1" applyAlignment="1" applyProtection="0">
      <alignment horizontal="center" vertical="center"/>
    </xf>
    <xf numFmtId="49" fontId="12" fillId="2" borderId="39" applyNumberFormat="1" applyFont="1" applyFill="1" applyBorder="1" applyAlignment="1" applyProtection="0">
      <alignment horizontal="center" vertical="center"/>
    </xf>
    <xf numFmtId="0" fontId="20" fillId="2" borderId="23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horizontal="left" vertical="center" wrapText="1"/>
    </xf>
    <xf numFmtId="0" fontId="5" fillId="2" borderId="21" applyNumberFormat="0" applyFont="1" applyFill="1" applyBorder="1" applyAlignment="1" applyProtection="0">
      <alignment horizontal="left" vertical="center" wrapText="1"/>
    </xf>
    <xf numFmtId="61" fontId="3" fillId="2" borderId="21" applyNumberFormat="1" applyFont="1" applyFill="1" applyBorder="1" applyAlignment="1" applyProtection="0">
      <alignment vertical="center"/>
    </xf>
    <xf numFmtId="60" fontId="3" fillId="2" borderId="21" applyNumberFormat="1" applyFont="1" applyFill="1" applyBorder="1" applyAlignment="1" applyProtection="0">
      <alignment horizontal="center" vertical="center"/>
    </xf>
    <xf numFmtId="61" fontId="3" fillId="2" borderId="22" applyNumberFormat="1" applyFont="1" applyFill="1" applyBorder="1" applyAlignment="1" applyProtection="0">
      <alignment horizontal="center" vertical="center"/>
    </xf>
    <xf numFmtId="49" fontId="5" fillId="2" borderId="26" applyNumberFormat="1" applyFont="1" applyFill="1" applyBorder="1" applyAlignment="1" applyProtection="0">
      <alignment horizontal="left" vertical="bottom"/>
    </xf>
    <xf numFmtId="0" fontId="5" fillId="2" borderId="27" applyNumberFormat="0" applyFont="1" applyFill="1" applyBorder="1" applyAlignment="1" applyProtection="0">
      <alignment horizontal="left" vertical="bottom"/>
    </xf>
    <xf numFmtId="0" fontId="3" fillId="2" borderId="27" applyNumberFormat="0" applyFont="1" applyFill="1" applyBorder="1" applyAlignment="1" applyProtection="0">
      <alignment vertical="bottom"/>
    </xf>
    <xf numFmtId="0" fontId="3" fillId="2" borderId="27" applyNumberFormat="1" applyFont="1" applyFill="1" applyBorder="1" applyAlignment="1" applyProtection="0">
      <alignment horizontal="center" vertical="bottom"/>
    </xf>
    <xf numFmtId="0" fontId="3" fillId="2" borderId="28" applyNumberFormat="1" applyFont="1" applyFill="1" applyBorder="1" applyAlignment="1" applyProtection="0">
      <alignment horizontal="center" vertical="bottom"/>
    </xf>
    <xf numFmtId="49" fontId="17" fillId="2" borderId="45" applyNumberFormat="1" applyFont="1" applyFill="1" applyBorder="1" applyAlignment="1" applyProtection="0">
      <alignment horizontal="center" vertical="bottom"/>
    </xf>
    <xf numFmtId="0" fontId="17" fillId="2" borderId="46" applyNumberFormat="0" applyFont="1" applyFill="1" applyBorder="1" applyAlignment="1" applyProtection="0">
      <alignment horizontal="center" vertical="bottom"/>
    </xf>
    <xf numFmtId="0" fontId="17" fillId="2" borderId="47" applyNumberFormat="0" applyFont="1" applyFill="1" applyBorder="1" applyAlignment="1" applyProtection="0">
      <alignment horizontal="center" vertical="bottom"/>
    </xf>
    <xf numFmtId="0" fontId="17" fillId="2" borderId="43" applyNumberFormat="0" applyFont="1" applyFill="1" applyBorder="1" applyAlignment="1" applyProtection="0">
      <alignment vertical="bottom"/>
    </xf>
    <xf numFmtId="0" fontId="17" fillId="2" borderId="43" applyNumberFormat="1" applyFont="1" applyFill="1" applyBorder="1" applyAlignment="1" applyProtection="0">
      <alignment horizontal="center" vertical="bottom"/>
    </xf>
    <xf numFmtId="60" fontId="17" fillId="2" borderId="43" applyNumberFormat="1" applyFont="1" applyFill="1" applyBorder="1" applyAlignment="1" applyProtection="0">
      <alignment vertical="bottom"/>
    </xf>
    <xf numFmtId="61" fontId="17" fillId="2" borderId="44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6" borderId="42" applyNumberFormat="1" applyFont="1" applyFill="1" applyBorder="1" applyAlignment="1" applyProtection="0">
      <alignment vertical="bottom"/>
    </xf>
    <xf numFmtId="49" fontId="6" fillId="6" borderId="43" applyNumberFormat="1" applyFont="1" applyFill="1" applyBorder="1" applyAlignment="1" applyProtection="0">
      <alignment vertical="bottom"/>
    </xf>
    <xf numFmtId="49" fontId="6" fillId="6" borderId="44" applyNumberFormat="1" applyFont="1" applyFill="1" applyBorder="1" applyAlignment="1" applyProtection="0">
      <alignment vertical="bottom" wrapText="1"/>
    </xf>
    <xf numFmtId="49" fontId="6" fillId="6" borderId="42" applyNumberFormat="1" applyFont="1" applyFill="1" applyBorder="1" applyAlignment="1" applyProtection="0">
      <alignment vertical="bottom" wrapText="1"/>
    </xf>
    <xf numFmtId="0" fontId="10" fillId="2" borderId="4" applyNumberFormat="0" applyFont="1" applyFill="1" applyBorder="1" applyAlignment="1" applyProtection="0">
      <alignment vertical="bottom" wrapText="1"/>
    </xf>
    <xf numFmtId="0" fontId="0" fillId="2" borderId="48" applyNumberFormat="0" applyFont="1" applyFill="1" applyBorder="1" applyAlignment="1" applyProtection="0">
      <alignment vertical="bottom"/>
    </xf>
    <xf numFmtId="49" fontId="6" fillId="7" borderId="21" applyNumberFormat="1" applyFont="1" applyFill="1" applyBorder="1" applyAlignment="1" applyProtection="0">
      <alignment vertical="bottom" wrapText="1"/>
    </xf>
    <xf numFmtId="0" fontId="3" fillId="7" borderId="21" applyNumberFormat="1" applyFont="1" applyFill="1" applyBorder="1" applyAlignment="1" applyProtection="0">
      <alignment vertical="bottom"/>
    </xf>
    <xf numFmtId="0" fontId="3" fillId="7" borderId="21" applyNumberFormat="0" applyFont="1" applyFill="1" applyBorder="1" applyAlignment="1" applyProtection="0">
      <alignment vertical="bottom"/>
    </xf>
    <xf numFmtId="0" fontId="3" fillId="7" borderId="22" applyNumberFormat="0" applyFont="1" applyFill="1" applyBorder="1" applyAlignment="1" applyProtection="0">
      <alignment vertical="bottom"/>
    </xf>
    <xf numFmtId="0" fontId="6" fillId="7" borderId="20" applyNumberFormat="1" applyFont="1" applyFill="1" applyBorder="1" applyAlignment="1" applyProtection="0">
      <alignment vertical="bottom"/>
    </xf>
    <xf numFmtId="0" fontId="10" fillId="7" borderId="4" applyNumberFormat="0" applyFont="1" applyFill="1" applyBorder="1" applyAlignment="1" applyProtection="0">
      <alignment vertical="bottom" wrapText="1"/>
    </xf>
    <xf numFmtId="0" fontId="10" fillId="7" borderId="4" applyNumberFormat="0" applyFont="1" applyFill="1" applyBorder="1" applyAlignment="1" applyProtection="0">
      <alignment vertical="bottom"/>
    </xf>
    <xf numFmtId="0" fontId="0" fillId="7" borderId="49" applyNumberFormat="0" applyFont="1" applyFill="1" applyBorder="1" applyAlignment="1" applyProtection="0">
      <alignment vertical="bottom"/>
    </xf>
    <xf numFmtId="49" fontId="6" fillId="7" borderId="4" applyNumberFormat="1" applyFont="1" applyFill="1" applyBorder="1" applyAlignment="1" applyProtection="0">
      <alignment vertical="bottom" wrapText="1"/>
    </xf>
    <xf numFmtId="0" fontId="3" fillId="7" borderId="4" applyNumberFormat="1" applyFont="1" applyFill="1" applyBorder="1" applyAlignment="1" applyProtection="0">
      <alignment vertical="bottom"/>
    </xf>
    <xf numFmtId="0" fontId="3" fillId="7" borderId="25" applyNumberFormat="0" applyFont="1" applyFill="1" applyBorder="1" applyAlignment="1" applyProtection="0">
      <alignment vertical="bottom"/>
    </xf>
    <xf numFmtId="0" fontId="6" fillId="7" borderId="24" applyNumberFormat="1" applyFont="1" applyFill="1" applyBorder="1" applyAlignment="1" applyProtection="0">
      <alignment vertical="bottom"/>
    </xf>
    <xf numFmtId="0" fontId="6" fillId="7" borderId="4" applyNumberFormat="0" applyFont="1" applyFill="1" applyBorder="1" applyAlignment="1" applyProtection="0">
      <alignment vertical="bottom"/>
    </xf>
    <xf numFmtId="49" fontId="6" fillId="3" borderId="4" applyNumberFormat="1" applyFont="1" applyFill="1" applyBorder="1" applyAlignment="1" applyProtection="0">
      <alignment vertical="bottom" wrapText="1"/>
    </xf>
    <xf numFmtId="0" fontId="3" fillId="3" borderId="4" applyNumberFormat="1" applyFont="1" applyFill="1" applyBorder="1" applyAlignment="1" applyProtection="0">
      <alignment vertical="bottom"/>
    </xf>
    <xf numFmtId="0" fontId="3" fillId="3" borderId="25" applyNumberFormat="0" applyFont="1" applyFill="1" applyBorder="1" applyAlignment="1" applyProtection="0">
      <alignment vertical="bottom"/>
    </xf>
    <xf numFmtId="0" fontId="6" fillId="7" borderId="50" applyNumberFormat="1" applyFont="1" applyFill="1" applyBorder="1" applyAlignment="1" applyProtection="0">
      <alignment vertical="bottom"/>
    </xf>
    <xf numFmtId="49" fontId="10" fillId="8" borderId="10" applyNumberFormat="1" applyFont="1" applyFill="1" applyBorder="1" applyAlignment="1" applyProtection="0">
      <alignment vertical="bottom" wrapText="1"/>
    </xf>
    <xf numFmtId="0" fontId="10" fillId="3" borderId="4" applyNumberFormat="0" applyFont="1" applyFill="1" applyBorder="1" applyAlignment="1" applyProtection="0">
      <alignment vertical="bottom"/>
    </xf>
    <xf numFmtId="0" fontId="0" fillId="3" borderId="49" applyNumberFormat="0" applyFont="1" applyFill="1" applyBorder="1" applyAlignment="1" applyProtection="0">
      <alignment vertical="bottom"/>
    </xf>
    <xf numFmtId="0" fontId="3" fillId="3" borderId="25" applyNumberFormat="1" applyFont="1" applyFill="1" applyBorder="1" applyAlignment="1" applyProtection="0">
      <alignment vertical="bottom"/>
    </xf>
    <xf numFmtId="49" fontId="10" fillId="9" borderId="10" applyNumberFormat="1" applyFont="1" applyFill="1" applyBorder="1" applyAlignment="1" applyProtection="0">
      <alignment vertical="bottom" wrapText="1"/>
    </xf>
    <xf numFmtId="0" fontId="3" fillId="3" borderId="4" applyNumberFormat="0" applyFont="1" applyFill="1" applyBorder="1" applyAlignment="1" applyProtection="0">
      <alignment vertical="bottom"/>
    </xf>
    <xf numFmtId="49" fontId="10" fillId="10" borderId="10" applyNumberFormat="1" applyFont="1" applyFill="1" applyBorder="1" applyAlignment="1" applyProtection="0">
      <alignment vertical="bottom" wrapText="1"/>
    </xf>
    <xf numFmtId="49" fontId="10" fillId="11" borderId="10" applyNumberFormat="1" applyFont="1" applyFill="1" applyBorder="1" applyAlignment="1" applyProtection="0">
      <alignment vertical="bottom" wrapText="1"/>
    </xf>
    <xf numFmtId="49" fontId="10" fillId="12" borderId="10" applyNumberFormat="1" applyFont="1" applyFill="1" applyBorder="1" applyAlignment="1" applyProtection="0">
      <alignment vertical="bottom"/>
    </xf>
    <xf numFmtId="49" fontId="10" fillId="13" borderId="10" applyNumberFormat="1" applyFont="1" applyFill="1" applyBorder="1" applyAlignment="1" applyProtection="0">
      <alignment vertical="bottom" wrapText="1"/>
    </xf>
    <xf numFmtId="49" fontId="10" fillId="14" borderId="10" applyNumberFormat="1" applyFont="1" applyFill="1" applyBorder="1" applyAlignment="1" applyProtection="0">
      <alignment vertical="bottom" wrapText="1"/>
    </xf>
    <xf numFmtId="0" fontId="10" fillId="14" borderId="10" applyNumberFormat="0" applyFont="1" applyFill="1" applyBorder="1" applyAlignment="1" applyProtection="0">
      <alignment vertical="bottom" wrapText="1"/>
    </xf>
    <xf numFmtId="49" fontId="10" fillId="15" borderId="10" applyNumberFormat="1" applyFont="1" applyFill="1" applyBorder="1" applyAlignment="1" applyProtection="0">
      <alignment vertical="bottom" wrapText="1"/>
    </xf>
    <xf numFmtId="49" fontId="10" fillId="16" borderId="10" applyNumberFormat="1" applyFont="1" applyFill="1" applyBorder="1" applyAlignment="1" applyProtection="0">
      <alignment vertical="bottom" wrapText="1"/>
    </xf>
    <xf numFmtId="0" fontId="10" fillId="16" borderId="10" applyNumberFormat="0" applyFont="1" applyFill="1" applyBorder="1" applyAlignment="1" applyProtection="0">
      <alignment vertical="bottom" wrapText="1"/>
    </xf>
    <xf numFmtId="49" fontId="10" fillId="17" borderId="10" applyNumberFormat="1" applyFont="1" applyFill="1" applyBorder="1" applyAlignment="1" applyProtection="0">
      <alignment vertical="bottom" wrapText="1"/>
    </xf>
    <xf numFmtId="0" fontId="10" fillId="17" borderId="10" applyNumberFormat="0" applyFont="1" applyFill="1" applyBorder="1" applyAlignment="1" applyProtection="0">
      <alignment vertical="bottom" wrapText="1"/>
    </xf>
    <xf numFmtId="49" fontId="10" fillId="18" borderId="10" applyNumberFormat="1" applyFont="1" applyFill="1" applyBorder="1" applyAlignment="1" applyProtection="0">
      <alignment vertical="bottom" wrapText="1"/>
    </xf>
    <xf numFmtId="49" fontId="10" fillId="19" borderId="10" applyNumberFormat="1" applyFont="1" applyFill="1" applyBorder="1" applyAlignment="1" applyProtection="0">
      <alignment vertical="bottom" wrapText="1"/>
    </xf>
    <xf numFmtId="49" fontId="10" fillId="6" borderId="10" applyNumberFormat="1" applyFont="1" applyFill="1" applyBorder="1" applyAlignment="1" applyProtection="0">
      <alignment vertical="bottom" wrapText="1"/>
    </xf>
    <xf numFmtId="0" fontId="21" fillId="3" borderId="4" applyNumberFormat="0" applyFont="1" applyFill="1" applyBorder="1" applyAlignment="1" applyProtection="0">
      <alignment vertical="bottom"/>
    </xf>
    <xf numFmtId="49" fontId="10" fillId="20" borderId="10" applyNumberFormat="1" applyFont="1" applyFill="1" applyBorder="1" applyAlignment="1" applyProtection="0">
      <alignment vertical="bottom" wrapText="1"/>
    </xf>
    <xf numFmtId="49" fontId="22" fillId="21" borderId="10" applyNumberFormat="1" applyFont="1" applyFill="1" applyBorder="1" applyAlignment="1" applyProtection="0">
      <alignment vertical="bottom" wrapText="1"/>
    </xf>
    <xf numFmtId="0" fontId="3" fillId="7" borderId="4" applyNumberFormat="0" applyFont="1" applyFill="1" applyBorder="1" applyAlignment="1" applyProtection="0">
      <alignment vertical="bottom"/>
    </xf>
    <xf numFmtId="49" fontId="23" fillId="22" borderId="10" applyNumberFormat="1" applyFont="1" applyFill="1" applyBorder="1" applyAlignment="1" applyProtection="0">
      <alignment vertical="bottom" wrapText="1"/>
    </xf>
    <xf numFmtId="0" fontId="6" fillId="2" borderId="51" applyNumberFormat="0" applyFont="1" applyFill="1" applyBorder="1" applyAlignment="1" applyProtection="0">
      <alignment vertical="bottom"/>
    </xf>
    <xf numFmtId="0" fontId="3" fillId="2" borderId="27" applyNumberFormat="1" applyFont="1" applyFill="1" applyBorder="1" applyAlignment="1" applyProtection="0">
      <alignment vertical="bottom"/>
    </xf>
    <xf numFmtId="0" fontId="3" fillId="2" borderId="28" applyNumberFormat="1" applyFont="1" applyFill="1" applyBorder="1" applyAlignment="1" applyProtection="0">
      <alignment vertical="bottom"/>
    </xf>
    <xf numFmtId="0" fontId="6" fillId="2" borderId="52" applyNumberFormat="1" applyFont="1" applyFill="1" applyBorder="1" applyAlignment="1" applyProtection="0">
      <alignment vertical="bottom"/>
    </xf>
    <xf numFmtId="0" fontId="10" fillId="2" borderId="10" applyNumberFormat="0" applyFont="1" applyFill="1" applyBorder="1" applyAlignment="1" applyProtection="0">
      <alignment vertical="bottom" wrapText="1"/>
    </xf>
    <xf numFmtId="0" fontId="0" fillId="2" borderId="49" applyNumberFormat="0" applyFont="1" applyFill="1" applyBorder="1" applyAlignment="1" applyProtection="0">
      <alignment vertical="bottom"/>
    </xf>
    <xf numFmtId="49" fontId="6" fillId="23" borderId="42" applyNumberFormat="1" applyFont="1" applyFill="1" applyBorder="1" applyAlignment="1" applyProtection="0">
      <alignment vertical="bottom"/>
    </xf>
    <xf numFmtId="0" fontId="6" fillId="23" borderId="43" applyNumberFormat="1" applyFont="1" applyFill="1" applyBorder="1" applyAlignment="1" applyProtection="0">
      <alignment vertical="bottom"/>
    </xf>
    <xf numFmtId="0" fontId="6" fillId="23" borderId="44" applyNumberFormat="1" applyFont="1" applyFill="1" applyBorder="1" applyAlignment="1" applyProtection="0">
      <alignment vertical="bottom"/>
    </xf>
    <xf numFmtId="0" fontId="6" fillId="23" borderId="53" applyNumberFormat="1" applyFont="1" applyFill="1" applyBorder="1" applyAlignment="1" applyProtection="0">
      <alignment vertical="bottom"/>
    </xf>
    <xf numFmtId="0" fontId="12" fillId="2" borderId="54" applyNumberFormat="0" applyFont="1" applyFill="1" applyBorder="1" applyAlignment="1" applyProtection="0">
      <alignment vertical="bottom" wrapText="1"/>
    </xf>
    <xf numFmtId="0" fontId="12" fillId="2" borderId="4" applyNumberFormat="0" applyFont="1" applyFill="1" applyBorder="1" applyAlignment="1" applyProtection="0">
      <alignment vertical="bottom"/>
    </xf>
    <xf numFmtId="0" fontId="17" fillId="2" borderId="49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55" applyNumberFormat="0" applyFont="1" applyFill="1" applyBorder="1" applyAlignment="1" applyProtection="0">
      <alignment vertical="bottom"/>
    </xf>
    <xf numFmtId="0" fontId="17" fillId="2" borderId="56" applyNumberFormat="0" applyFont="1" applyFill="1" applyBorder="1" applyAlignment="1" applyProtection="0">
      <alignment vertical="bottom"/>
    </xf>
    <xf numFmtId="0" fontId="10" fillId="2" borderId="57" applyNumberFormat="0" applyFont="1" applyFill="1" applyBorder="1" applyAlignment="1" applyProtection="0">
      <alignment vertical="bottom" wrapText="1"/>
    </xf>
    <xf numFmtId="0" fontId="0" fillId="2" borderId="57" applyNumberFormat="0" applyFont="1" applyFill="1" applyBorder="1" applyAlignment="1" applyProtection="0">
      <alignment vertical="bottom"/>
    </xf>
    <xf numFmtId="0" fontId="0" fillId="2" borderId="58" applyNumberFormat="0" applyFont="1" applyFill="1" applyBorder="1" applyAlignment="1" applyProtection="0">
      <alignment vertical="bottom"/>
    </xf>
    <xf numFmtId="0" fontId="6" fillId="2" borderId="12" applyNumberFormat="0" applyFont="1" applyFill="1" applyBorder="1" applyAlignment="1" applyProtection="0">
      <alignment vertical="bottom"/>
    </xf>
    <xf numFmtId="0" fontId="10" fillId="2" borderId="2" applyNumberFormat="0" applyFont="1" applyFill="1" applyBorder="1" applyAlignment="1" applyProtection="0">
      <alignment vertical="bottom" wrapText="1"/>
    </xf>
    <xf numFmtId="0" fontId="0" fillId="2" borderId="59" applyNumberFormat="0" applyFont="1" applyFill="1" applyBorder="1" applyAlignment="1" applyProtection="0">
      <alignment vertical="bottom"/>
    </xf>
    <xf numFmtId="0" fontId="0" fillId="2" borderId="60" applyNumberFormat="0" applyFont="1" applyFill="1" applyBorder="1" applyAlignment="1" applyProtection="0">
      <alignment vertical="bottom"/>
    </xf>
    <xf numFmtId="0" fontId="6" fillId="2" borderId="9" applyNumberFormat="1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vertical="bottom"/>
    </xf>
    <xf numFmtId="0" fontId="10" fillId="2" borderId="61" applyNumberFormat="0" applyFont="1" applyFill="1" applyBorder="1" applyAlignment="1" applyProtection="0">
      <alignment vertical="bottom"/>
    </xf>
    <xf numFmtId="0" fontId="10" fillId="2" borderId="62" applyNumberFormat="0" applyFont="1" applyFill="1" applyBorder="1" applyAlignment="1" applyProtection="0">
      <alignment vertical="bottom"/>
    </xf>
    <xf numFmtId="49" fontId="10" fillId="22" borderId="10" applyNumberFormat="1" applyFont="1" applyFill="1" applyBorder="1" applyAlignment="1" applyProtection="0">
      <alignment vertical="bottom" wrapText="1"/>
    </xf>
    <xf numFmtId="0" fontId="6" fillId="2" borderId="63" applyNumberFormat="1" applyFont="1" applyFill="1" applyBorder="1" applyAlignment="1" applyProtection="0">
      <alignment vertical="bottom"/>
    </xf>
    <xf numFmtId="49" fontId="22" fillId="21" borderId="64" applyNumberFormat="1" applyFont="1" applyFill="1" applyBorder="1" applyAlignment="1" applyProtection="0">
      <alignment vertical="bottom" wrapText="1"/>
    </xf>
    <xf numFmtId="0" fontId="0" fillId="2" borderId="65" applyNumberFormat="0" applyFont="1" applyFill="1" applyBorder="1" applyAlignment="1" applyProtection="0">
      <alignment vertical="bottom"/>
    </xf>
    <xf numFmtId="0" fontId="6" fillId="2" borderId="53" applyNumberFormat="1" applyFont="1" applyFill="1" applyBorder="1" applyAlignment="1" applyProtection="0">
      <alignment vertical="bottom"/>
    </xf>
    <xf numFmtId="49" fontId="12" fillId="2" borderId="66" applyNumberFormat="1" applyFont="1" applyFill="1" applyBorder="1" applyAlignment="1" applyProtection="0">
      <alignment vertical="bottom" wrapText="1"/>
    </xf>
    <xf numFmtId="0" fontId="0" fillId="2" borderId="67" applyNumberFormat="0" applyFont="1" applyFill="1" applyBorder="1" applyAlignment="1" applyProtection="0">
      <alignment vertical="bottom"/>
    </xf>
    <xf numFmtId="0" fontId="6" fillId="2" borderId="68" applyNumberFormat="1" applyFont="1" applyFill="1" applyBorder="1" applyAlignment="1" applyProtection="0">
      <alignment vertical="bottom"/>
    </xf>
    <xf numFmtId="49" fontId="23" fillId="22" borderId="69" applyNumberFormat="1" applyFont="1" applyFill="1" applyBorder="1" applyAlignment="1" applyProtection="0">
      <alignment vertical="bottom" wrapText="1"/>
    </xf>
    <xf numFmtId="49" fontId="10" fillId="20" borderId="64" applyNumberFormat="1" applyFont="1" applyFill="1" applyBorder="1" applyAlignment="1" applyProtection="0">
      <alignment vertical="bottom" wrapText="1"/>
    </xf>
    <xf numFmtId="0" fontId="0" fillId="2" borderId="19" applyNumberFormat="0" applyFont="1" applyFill="1" applyBorder="1" applyAlignment="1" applyProtection="0">
      <alignment vertical="bottom"/>
    </xf>
    <xf numFmtId="0" fontId="6" fillId="2" borderId="45" applyNumberFormat="1" applyFont="1" applyFill="1" applyBorder="1" applyAlignment="1" applyProtection="0">
      <alignment vertical="bottom"/>
    </xf>
    <xf numFmtId="49" fontId="10" fillId="2" borderId="70" applyNumberFormat="1" applyFont="1" applyFill="1" applyBorder="1" applyAlignment="1" applyProtection="0">
      <alignment vertical="bottom" wrapText="1"/>
    </xf>
    <xf numFmtId="0" fontId="10" fillId="2" borderId="23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eeaf6"/>
      <rgbColor rgb="ffe7e6e6"/>
      <rgbColor rgb="ffffe598"/>
      <rgbColor rgb="ffa9cd90"/>
      <rgbColor rgb="fff7caac"/>
      <rgbColor rgb="ffd9dce1"/>
      <rgbColor rgb="ffbdd6ee"/>
      <rgbColor rgb="ffb4c6e7"/>
      <rgbColor rgb="fffff2cb"/>
      <rgbColor rgb="ffffff00"/>
      <rgbColor rgb="ff00b0f0"/>
      <rgbColor rgb="ff7f7f7f"/>
      <rgbColor rgb="ffffc000"/>
      <rgbColor rgb="ffb15d24"/>
      <rgbColor rgb="ff548135"/>
      <rgbColor rgb="ff44749f"/>
      <rgbColor rgb="fff4b083"/>
      <rgbColor rgb="ffadacac"/>
      <rgbColor rgb="ffbfbfbf"/>
      <rgbColor rgb="ff595959"/>
      <rgbColor rgb="ff7030a0"/>
      <rgbColor rgb="ffececec"/>
      <rgbColor rgb="ff9cc2e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P57"/>
  <sheetViews>
    <sheetView workbookViewId="0" showGridLines="0" defaultGridColor="1"/>
  </sheetViews>
  <sheetFormatPr defaultColWidth="8.83333" defaultRowHeight="15" customHeight="1" outlineLevelRow="0" outlineLevelCol="0"/>
  <cols>
    <col min="1" max="1" width="14.8516" style="1" customWidth="1"/>
    <col min="2" max="2" width="12.5" style="1" customWidth="1"/>
    <col min="3" max="3" width="8" style="1" customWidth="1"/>
    <col min="4" max="4" width="13.1719" style="1" customWidth="1"/>
    <col min="5" max="7" width="9.35156" style="1" customWidth="1"/>
    <col min="8" max="8" width="9" style="1" customWidth="1"/>
    <col min="9" max="9" width="12.5" style="1" customWidth="1"/>
    <col min="10" max="11" width="8.85156" style="1" customWidth="1"/>
    <col min="12" max="12" width="14" style="1" customWidth="1"/>
    <col min="13" max="13" width="3.5" style="1" customWidth="1"/>
    <col min="14" max="16" width="8.85156" style="1" customWidth="1"/>
    <col min="17" max="16384" width="8.85156" style="1" customWidth="1"/>
  </cols>
  <sheetData>
    <row r="1" ht="12" customHeight="1">
      <c r="A1" s="2"/>
      <c r="B1" s="2"/>
      <c r="C1" t="s" s="3">
        <v>0</v>
      </c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</row>
    <row r="2" ht="12" customHeight="1">
      <c r="A2" s="6"/>
      <c r="B2" s="7"/>
      <c r="C2" t="s" s="8">
        <v>1</v>
      </c>
      <c r="D2" t="s" s="8">
        <v>2</v>
      </c>
      <c r="E2" s="9"/>
      <c r="F2" s="9"/>
      <c r="G2" s="9"/>
      <c r="H2" t="s" s="10">
        <v>3</v>
      </c>
      <c r="I2" t="s" s="10">
        <v>4</v>
      </c>
      <c r="J2" s="11"/>
      <c r="K2" s="12"/>
      <c r="L2" s="13"/>
      <c r="M2" s="13"/>
      <c r="N2" s="13"/>
      <c r="O2" s="2"/>
      <c r="P2" s="2"/>
    </row>
    <row r="3" ht="12" customHeight="1">
      <c r="A3" s="6"/>
      <c r="B3" s="7"/>
      <c r="C3" s="9"/>
      <c r="D3" s="9"/>
      <c r="E3" s="9"/>
      <c r="F3" s="9"/>
      <c r="G3" s="9"/>
      <c r="H3" s="11"/>
      <c r="I3" s="11"/>
      <c r="J3" s="11"/>
      <c r="K3" s="14"/>
      <c r="L3" s="13"/>
      <c r="M3" s="13"/>
      <c r="N3" s="5"/>
      <c r="O3" s="2"/>
      <c r="P3" s="5"/>
    </row>
    <row r="4" ht="12" customHeight="1">
      <c r="A4" s="15"/>
      <c r="B4" s="16"/>
      <c r="C4" t="s" s="17">
        <v>5</v>
      </c>
      <c r="D4" s="18"/>
      <c r="E4" s="18"/>
      <c r="F4" s="18"/>
      <c r="G4" s="18"/>
      <c r="H4" s="19"/>
      <c r="I4" s="20"/>
      <c r="J4" s="21"/>
      <c r="K4" s="22"/>
      <c r="L4" s="13"/>
      <c r="M4" s="13"/>
      <c r="N4" s="2"/>
      <c r="O4" s="2"/>
      <c r="P4" s="2"/>
    </row>
    <row r="5" ht="12" customHeight="1">
      <c r="A5" s="2"/>
      <c r="B5" s="23"/>
      <c r="C5" s="24">
        <v>1</v>
      </c>
      <c r="D5" t="s" s="25">
        <v>6</v>
      </c>
      <c r="E5" s="26"/>
      <c r="F5" s="26"/>
      <c r="G5" s="26"/>
      <c r="H5" s="27">
        <v>53516</v>
      </c>
      <c r="I5" s="28">
        <v>614546</v>
      </c>
      <c r="J5" s="29"/>
      <c r="K5" s="30"/>
      <c r="L5" s="31"/>
      <c r="M5" s="32"/>
      <c r="N5" s="5"/>
      <c r="O5" s="2"/>
      <c r="P5" s="33"/>
    </row>
    <row r="6" ht="12" customHeight="1">
      <c r="A6" s="2"/>
      <c r="B6" s="23"/>
      <c r="C6" s="24">
        <v>2</v>
      </c>
      <c r="D6" t="s" s="25">
        <v>7</v>
      </c>
      <c r="E6" s="26"/>
      <c r="F6" s="26"/>
      <c r="G6" s="26"/>
      <c r="H6" s="27">
        <f>I6/12</f>
        <v>56052.6666666667</v>
      </c>
      <c r="I6" s="28">
        <v>672632</v>
      </c>
      <c r="J6" s="29"/>
      <c r="K6" s="30"/>
      <c r="L6" s="31"/>
      <c r="M6" s="34"/>
      <c r="N6" s="5"/>
      <c r="O6" s="2"/>
      <c r="P6" s="33"/>
    </row>
    <row r="7" ht="12" customHeight="1">
      <c r="A7" s="2"/>
      <c r="B7" s="23"/>
      <c r="C7" s="24">
        <v>3</v>
      </c>
      <c r="D7" t="s" s="25">
        <v>8</v>
      </c>
      <c r="E7" s="26"/>
      <c r="F7" s="26"/>
      <c r="G7" s="26"/>
      <c r="H7" s="35">
        <v>95160</v>
      </c>
      <c r="I7" s="36">
        <v>1141920</v>
      </c>
      <c r="J7" s="37"/>
      <c r="K7" s="30"/>
      <c r="L7" s="5"/>
      <c r="M7" s="5"/>
      <c r="N7" s="5"/>
      <c r="O7" s="2"/>
      <c r="P7" s="33"/>
    </row>
    <row r="8" ht="12" customHeight="1">
      <c r="A8" s="2"/>
      <c r="B8" s="23"/>
      <c r="C8" s="24">
        <v>4</v>
      </c>
      <c r="D8" t="s" s="38">
        <v>9</v>
      </c>
      <c r="E8" s="39"/>
      <c r="F8" s="39"/>
      <c r="G8" s="40"/>
      <c r="H8" s="35">
        <v>45756</v>
      </c>
      <c r="I8" s="36">
        <v>579338</v>
      </c>
      <c r="J8" s="37"/>
      <c r="K8" s="30"/>
      <c r="L8" s="31"/>
      <c r="M8" s="31"/>
      <c r="N8" s="41"/>
      <c r="O8" s="2"/>
      <c r="P8" s="33"/>
    </row>
    <row r="9" ht="12" customHeight="1">
      <c r="A9" s="2"/>
      <c r="B9" s="23"/>
      <c r="C9" s="24">
        <v>5</v>
      </c>
      <c r="D9" t="s" s="25">
        <v>10</v>
      </c>
      <c r="E9" s="26"/>
      <c r="F9" s="26"/>
      <c r="G9" s="26"/>
      <c r="H9" s="35">
        <v>76787</v>
      </c>
      <c r="I9" s="36">
        <v>921444</v>
      </c>
      <c r="J9" s="37"/>
      <c r="K9" s="30"/>
      <c r="L9" s="31"/>
      <c r="M9" s="31"/>
      <c r="N9" s="41"/>
      <c r="O9" s="2"/>
      <c r="P9" s="33"/>
    </row>
    <row r="10" ht="12" customHeight="1">
      <c r="A10" s="2"/>
      <c r="B10" s="23"/>
      <c r="C10" s="24">
        <v>6</v>
      </c>
      <c r="D10" t="s" s="25">
        <v>11</v>
      </c>
      <c r="E10" s="26"/>
      <c r="F10" s="26"/>
      <c r="G10" s="26"/>
      <c r="H10" s="35">
        <f>I10/12</f>
        <v>95288.81</v>
      </c>
      <c r="I10" s="36">
        <f>I56</f>
        <v>1143465.72</v>
      </c>
      <c r="J10" s="37"/>
      <c r="K10" s="30"/>
      <c r="L10" s="31"/>
      <c r="M10" s="31"/>
      <c r="N10" s="41"/>
      <c r="O10" s="2"/>
      <c r="P10" s="33"/>
    </row>
    <row r="11" ht="12" customHeight="1">
      <c r="A11" s="2"/>
      <c r="B11" s="23"/>
      <c r="C11" s="42"/>
      <c r="D11" t="s" s="43">
        <v>12</v>
      </c>
      <c r="E11" s="44"/>
      <c r="F11" s="44"/>
      <c r="G11" s="44"/>
      <c r="H11" s="27">
        <f>SUM(H5:H10)</f>
        <v>422560.476666667</v>
      </c>
      <c r="I11" s="27">
        <f>SUM(I5:I10)</f>
        <v>5073345.72</v>
      </c>
      <c r="J11" s="27"/>
      <c r="K11" s="30"/>
      <c r="L11" s="45"/>
      <c r="M11" s="45"/>
      <c r="N11" s="46"/>
      <c r="O11" s="2"/>
      <c r="P11" s="33"/>
    </row>
    <row r="12" ht="12" customHeight="1">
      <c r="A12" s="2"/>
      <c r="B12" s="23"/>
      <c r="C12" t="s" s="47">
        <v>13</v>
      </c>
      <c r="D12" s="48"/>
      <c r="E12" s="48"/>
      <c r="F12" s="48"/>
      <c r="G12" s="48"/>
      <c r="H12" s="27"/>
      <c r="I12" s="28"/>
      <c r="J12" s="29"/>
      <c r="K12" s="30"/>
      <c r="L12" s="31"/>
      <c r="M12" s="31"/>
      <c r="N12" s="41"/>
      <c r="O12" s="33"/>
      <c r="P12" s="33"/>
    </row>
    <row r="13" ht="12" customHeight="1">
      <c r="A13" s="2"/>
      <c r="B13" s="23"/>
      <c r="C13" s="24">
        <v>1</v>
      </c>
      <c r="D13" t="s" s="25">
        <v>14</v>
      </c>
      <c r="E13" s="26"/>
      <c r="F13" s="26"/>
      <c r="G13" s="26"/>
      <c r="H13" s="27">
        <f>I13/12</f>
        <v>10000</v>
      </c>
      <c r="I13" s="28">
        <v>120000</v>
      </c>
      <c r="J13" s="29"/>
      <c r="K13" s="30"/>
      <c r="L13" s="13"/>
      <c r="M13" s="13"/>
      <c r="N13" s="49"/>
      <c r="O13" s="2"/>
      <c r="P13" s="2"/>
    </row>
    <row r="14" ht="12" customHeight="1">
      <c r="A14" s="2"/>
      <c r="B14" s="23"/>
      <c r="C14" t="s" s="50">
        <v>12</v>
      </c>
      <c r="D14" s="51"/>
      <c r="E14" s="51"/>
      <c r="F14" s="51"/>
      <c r="G14" s="51"/>
      <c r="H14" s="27"/>
      <c r="I14" s="28">
        <f>I13</f>
        <v>120000</v>
      </c>
      <c r="J14" s="29"/>
      <c r="K14" s="22"/>
      <c r="L14" s="52"/>
      <c r="M14" s="52"/>
      <c r="N14" s="2"/>
      <c r="O14" s="2"/>
      <c r="P14" s="2"/>
    </row>
    <row r="15" ht="12" customHeight="1">
      <c r="A15" s="2"/>
      <c r="B15" s="23"/>
      <c r="C15" t="s" s="53">
        <v>15</v>
      </c>
      <c r="D15" s="54"/>
      <c r="E15" s="54"/>
      <c r="F15" s="54"/>
      <c r="G15" s="54"/>
      <c r="H15" s="54"/>
      <c r="I15" s="54"/>
      <c r="J15" s="54"/>
      <c r="K15" s="14"/>
      <c r="L15" s="2"/>
      <c r="M15" s="2"/>
      <c r="N15" s="2"/>
      <c r="O15" s="2"/>
      <c r="P15" s="2"/>
    </row>
    <row r="16" ht="12" customHeight="1">
      <c r="A16" s="2"/>
      <c r="B16" s="23"/>
      <c r="C16" s="24">
        <v>1</v>
      </c>
      <c r="D16" t="s" s="43">
        <v>16</v>
      </c>
      <c r="E16" s="44"/>
      <c r="F16" s="44"/>
      <c r="G16" s="44"/>
      <c r="H16" s="55"/>
      <c r="I16" s="28">
        <f>I11</f>
        <v>5073345.72</v>
      </c>
      <c r="J16" s="29"/>
      <c r="K16" s="22"/>
      <c r="L16" s="46"/>
      <c r="M16" s="46"/>
      <c r="N16" s="56"/>
      <c r="O16" s="2"/>
      <c r="P16" s="2"/>
    </row>
    <row r="17" ht="12" customHeight="1">
      <c r="A17" s="2"/>
      <c r="B17" s="23"/>
      <c r="C17" s="57">
        <v>2</v>
      </c>
      <c r="D17" t="s" s="43">
        <v>17</v>
      </c>
      <c r="E17" s="44"/>
      <c r="F17" s="44"/>
      <c r="G17" s="44"/>
      <c r="H17" s="58"/>
      <c r="I17" s="59">
        <v>120000</v>
      </c>
      <c r="J17" s="60"/>
      <c r="K17" s="22"/>
      <c r="L17" s="5"/>
      <c r="M17" s="5"/>
      <c r="N17" s="61"/>
      <c r="O17" s="2"/>
      <c r="P17" s="2"/>
    </row>
    <row r="18" ht="12" customHeight="1">
      <c r="A18" s="2"/>
      <c r="B18" s="2"/>
      <c r="C18" s="62"/>
      <c r="D18" s="63"/>
      <c r="E18" s="63"/>
      <c r="F18" s="63"/>
      <c r="G18" s="63"/>
      <c r="H18" s="62"/>
      <c r="I18" s="64"/>
      <c r="J18" s="62"/>
      <c r="K18" s="2"/>
      <c r="L18" s="5"/>
      <c r="M18" s="5"/>
      <c r="N18" s="61"/>
      <c r="O18" s="2"/>
      <c r="P18" s="2"/>
    </row>
    <row r="19" ht="12" customHeight="1">
      <c r="A19" s="2"/>
      <c r="B19" t="s" s="65">
        <v>18</v>
      </c>
      <c r="C19" s="2"/>
      <c r="D19" s="2"/>
      <c r="E19" s="2"/>
      <c r="F19" s="2"/>
      <c r="G19" s="66">
        <v>17307.1</v>
      </c>
      <c r="H19" t="s" s="67">
        <v>19</v>
      </c>
      <c r="I19" t="s" s="65">
        <v>20</v>
      </c>
      <c r="J19" s="2"/>
      <c r="K19" s="2"/>
      <c r="L19" s="2"/>
      <c r="M19" s="2"/>
      <c r="N19" s="2"/>
      <c r="O19" s="2"/>
      <c r="P19" s="2"/>
    </row>
    <row r="20" ht="12" customHeight="1">
      <c r="A20" s="2"/>
      <c r="B20" s="68"/>
      <c r="C20" t="s" s="67">
        <v>21</v>
      </c>
      <c r="D20" s="2"/>
      <c r="E20" s="2"/>
      <c r="F20" s="2"/>
      <c r="G20" s="2"/>
      <c r="H20" s="2"/>
      <c r="I20" s="2"/>
      <c r="J20" s="2"/>
      <c r="K20" s="68"/>
      <c r="L20" s="2"/>
      <c r="M20" s="2"/>
      <c r="N20" s="2"/>
      <c r="O20" s="2"/>
      <c r="P20" s="2"/>
    </row>
    <row r="21" ht="12" customHeight="1">
      <c r="A21" s="2"/>
      <c r="B21" s="68"/>
      <c r="C21" t="s" s="69">
        <v>22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2"/>
      <c r="O21" s="2"/>
      <c r="P21" s="2"/>
    </row>
    <row r="22" ht="12" customHeight="1">
      <c r="A22" s="2"/>
      <c r="B22" s="68"/>
      <c r="C22" s="68"/>
      <c r="D22" s="68"/>
      <c r="E22" s="68"/>
      <c r="F22" s="68"/>
      <c r="G22" t="s" s="71">
        <v>23</v>
      </c>
      <c r="H22" s="2"/>
      <c r="I22" s="2"/>
      <c r="J22" s="2"/>
      <c r="K22" s="68"/>
      <c r="L22" s="2"/>
      <c r="M22" s="2"/>
      <c r="N22" s="2"/>
      <c r="O22" s="2"/>
      <c r="P22" s="2"/>
    </row>
    <row r="23" ht="12" customHeight="1">
      <c r="A23" s="2"/>
      <c r="B23" s="68"/>
      <c r="C23" t="s" s="69">
        <v>24</v>
      </c>
      <c r="D23" s="70"/>
      <c r="E23" s="70"/>
      <c r="F23" s="70"/>
      <c r="G23" s="70"/>
      <c r="H23" s="70"/>
      <c r="I23" s="68"/>
      <c r="J23" s="68"/>
      <c r="K23" s="68"/>
      <c r="L23" s="2"/>
      <c r="M23" s="2"/>
      <c r="N23" s="2"/>
      <c r="O23" s="2"/>
      <c r="P23" s="2"/>
    </row>
    <row r="24" ht="12" customHeight="1">
      <c r="A24" s="2"/>
      <c r="B24" s="68"/>
      <c r="C24" s="72"/>
      <c r="D24" s="70"/>
      <c r="E24" s="70"/>
      <c r="F24" s="70"/>
      <c r="G24" s="70"/>
      <c r="H24" s="70"/>
      <c r="I24" s="68"/>
      <c r="J24" s="68"/>
      <c r="K24" s="68"/>
      <c r="L24" s="2"/>
      <c r="M24" s="2"/>
      <c r="N24" s="2"/>
      <c r="O24" s="2"/>
      <c r="P24" s="2"/>
    </row>
    <row r="25" ht="12" customHeight="1">
      <c r="A25" s="2"/>
      <c r="B25" s="68"/>
      <c r="C25" s="72"/>
      <c r="D25" s="70"/>
      <c r="E25" s="70"/>
      <c r="F25" s="70"/>
      <c r="G25" s="70"/>
      <c r="H25" s="70"/>
      <c r="I25" s="68"/>
      <c r="J25" s="68"/>
      <c r="K25" s="68"/>
      <c r="L25" s="2"/>
      <c r="M25" s="2"/>
      <c r="N25" s="2"/>
      <c r="O25" s="2"/>
      <c r="P25" s="2"/>
    </row>
    <row r="26" ht="12" customHeight="1">
      <c r="A26" s="2"/>
      <c r="B26" s="68"/>
      <c r="C26" s="72"/>
      <c r="D26" s="70"/>
      <c r="E26" s="70"/>
      <c r="F26" s="70"/>
      <c r="G26" s="70"/>
      <c r="H26" s="70"/>
      <c r="I26" s="68"/>
      <c r="J26" s="68"/>
      <c r="K26" s="68"/>
      <c r="L26" s="2"/>
      <c r="M26" s="2"/>
      <c r="N26" s="2"/>
      <c r="O26" s="2"/>
      <c r="P26" s="2"/>
    </row>
    <row r="27" ht="12" customHeight="1">
      <c r="A27" s="2"/>
      <c r="B27" s="68"/>
      <c r="C27" s="72"/>
      <c r="D27" s="70"/>
      <c r="E27" s="70"/>
      <c r="F27" s="70"/>
      <c r="G27" s="70"/>
      <c r="H27" s="70"/>
      <c r="I27" s="68"/>
      <c r="J27" s="68"/>
      <c r="K27" s="68"/>
      <c r="L27" s="2"/>
      <c r="M27" s="2"/>
      <c r="N27" s="2"/>
      <c r="O27" s="2"/>
      <c r="P27" s="2"/>
    </row>
    <row r="28" ht="12" customHeight="1">
      <c r="A28" s="2"/>
      <c r="B28" s="68"/>
      <c r="C28" s="72"/>
      <c r="D28" s="70"/>
      <c r="E28" s="70"/>
      <c r="F28" s="70"/>
      <c r="G28" s="70"/>
      <c r="H28" s="70"/>
      <c r="I28" s="68"/>
      <c r="J28" s="68"/>
      <c r="K28" s="68"/>
      <c r="L28" s="2"/>
      <c r="M28" s="2"/>
      <c r="N28" s="2"/>
      <c r="O28" s="2"/>
      <c r="P28" s="2"/>
    </row>
    <row r="29" ht="12" customHeight="1">
      <c r="A29" s="2"/>
      <c r="B29" s="68"/>
      <c r="C29" s="72"/>
      <c r="D29" s="70"/>
      <c r="E29" s="70"/>
      <c r="F29" s="70"/>
      <c r="G29" s="70"/>
      <c r="H29" s="70"/>
      <c r="I29" s="68"/>
      <c r="J29" s="68"/>
      <c r="K29" s="68"/>
      <c r="L29" s="2"/>
      <c r="M29" s="2"/>
      <c r="N29" s="2"/>
      <c r="O29" s="2"/>
      <c r="P29" s="2"/>
    </row>
    <row r="30" ht="12" customHeight="1">
      <c r="A30" s="2"/>
      <c r="B30" s="68"/>
      <c r="C30" s="72"/>
      <c r="D30" s="70"/>
      <c r="E30" s="70"/>
      <c r="F30" s="70"/>
      <c r="G30" s="70"/>
      <c r="H30" t="s" s="73">
        <v>25</v>
      </c>
      <c r="I30" s="13"/>
      <c r="J30" s="13"/>
      <c r="K30" s="68"/>
      <c r="L30" s="2"/>
      <c r="M30" s="2"/>
      <c r="N30" s="2"/>
      <c r="O30" s="2"/>
      <c r="P30" s="2"/>
    </row>
    <row r="31" ht="12" customHeight="1">
      <c r="A31" s="2"/>
      <c r="B31" s="68"/>
      <c r="C31" s="72"/>
      <c r="D31" s="70"/>
      <c r="E31" s="70"/>
      <c r="F31" s="70"/>
      <c r="G31" s="70"/>
      <c r="H31" t="s" s="73">
        <v>26</v>
      </c>
      <c r="I31" s="13"/>
      <c r="J31" s="5"/>
      <c r="K31" s="68"/>
      <c r="L31" s="2"/>
      <c r="M31" s="2"/>
      <c r="N31" s="2"/>
      <c r="O31" s="2"/>
      <c r="P31" s="2"/>
    </row>
    <row r="32" ht="12" customHeight="1">
      <c r="A32" s="2"/>
      <c r="B32" s="68"/>
      <c r="C32" s="72"/>
      <c r="D32" s="70"/>
      <c r="E32" s="70"/>
      <c r="F32" s="70"/>
      <c r="G32" s="70"/>
      <c r="H32" s="13"/>
      <c r="I32" s="13"/>
      <c r="J32" s="2"/>
      <c r="K32" s="68"/>
      <c r="L32" s="2"/>
      <c r="M32" s="2"/>
      <c r="N32" s="2"/>
      <c r="O32" s="2"/>
      <c r="P32" s="2"/>
    </row>
    <row r="33" ht="12" customHeight="1">
      <c r="A33" s="2"/>
      <c r="B33" s="68"/>
      <c r="C33" s="72"/>
      <c r="D33" s="70"/>
      <c r="E33" s="70"/>
      <c r="F33" s="70"/>
      <c r="G33" s="70"/>
      <c r="H33" s="32"/>
      <c r="I33" s="32"/>
      <c r="J33" t="s" s="74">
        <v>27</v>
      </c>
      <c r="K33" s="68"/>
      <c r="L33" s="2"/>
      <c r="M33" s="2"/>
      <c r="N33" s="2"/>
      <c r="O33" s="2"/>
      <c r="P33" s="2"/>
    </row>
    <row r="34" ht="12" customHeight="1">
      <c r="A34" s="2"/>
      <c r="B34" s="68"/>
      <c r="C34" s="72"/>
      <c r="D34" s="70"/>
      <c r="E34" s="70"/>
      <c r="F34" s="70"/>
      <c r="G34" s="70"/>
      <c r="H34" t="s" s="75">
        <v>28</v>
      </c>
      <c r="I34" s="34"/>
      <c r="J34" s="5"/>
      <c r="K34" s="68"/>
      <c r="L34" s="2"/>
      <c r="M34" s="2"/>
      <c r="N34" s="2"/>
      <c r="O34" s="2"/>
      <c r="P34" s="2"/>
    </row>
    <row r="35" ht="12" customHeight="1">
      <c r="A35" s="2"/>
      <c r="B35" s="68"/>
      <c r="C35" s="72"/>
      <c r="D35" s="70"/>
      <c r="E35" s="70"/>
      <c r="F35" s="70"/>
      <c r="G35" s="70"/>
      <c r="H35" s="5"/>
      <c r="I35" s="5"/>
      <c r="J35" s="5"/>
      <c r="K35" s="68"/>
      <c r="L35" s="2"/>
      <c r="M35" s="2"/>
      <c r="N35" s="2"/>
      <c r="O35" s="2"/>
      <c r="P35" s="2"/>
    </row>
    <row r="36" ht="12" customHeight="1">
      <c r="A36" s="2"/>
      <c r="B36" s="68"/>
      <c r="C36" s="72"/>
      <c r="D36" s="70"/>
      <c r="E36" s="70"/>
      <c r="F36" s="70"/>
      <c r="G36" s="70"/>
      <c r="H36" s="70"/>
      <c r="I36" s="68"/>
      <c r="J36" s="68"/>
      <c r="K36" s="68"/>
      <c r="L36" s="2"/>
      <c r="M36" s="2"/>
      <c r="N36" s="2"/>
      <c r="O36" s="2"/>
      <c r="P36" s="2"/>
    </row>
    <row r="37" ht="12" customHeight="1">
      <c r="A37" s="2"/>
      <c r="B37" s="68"/>
      <c r="C37" s="72"/>
      <c r="D37" s="70"/>
      <c r="E37" s="70"/>
      <c r="F37" s="70"/>
      <c r="G37" s="70"/>
      <c r="H37" s="70"/>
      <c r="I37" s="68"/>
      <c r="J37" s="68"/>
      <c r="K37" s="68"/>
      <c r="L37" s="2"/>
      <c r="M37" s="2"/>
      <c r="N37" s="2"/>
      <c r="O37" s="2"/>
      <c r="P37" s="2"/>
    </row>
    <row r="38" ht="12" customHeight="1">
      <c r="A38" s="2"/>
      <c r="B38" s="68"/>
      <c r="C38" s="72"/>
      <c r="D38" s="70"/>
      <c r="E38" s="70"/>
      <c r="F38" s="70"/>
      <c r="G38" s="70"/>
      <c r="H38" s="70"/>
      <c r="I38" s="68"/>
      <c r="J38" s="68"/>
      <c r="K38" s="68"/>
      <c r="L38" s="2"/>
      <c r="M38" s="2"/>
      <c r="N38" s="2"/>
      <c r="O38" s="2"/>
      <c r="P38" s="2"/>
    </row>
    <row r="39" ht="12" customHeight="1">
      <c r="A39" s="2"/>
      <c r="B39" s="68"/>
      <c r="C39" s="72"/>
      <c r="D39" s="70"/>
      <c r="E39" s="70"/>
      <c r="F39" s="70"/>
      <c r="G39" s="70"/>
      <c r="H39" s="70"/>
      <c r="I39" s="68"/>
      <c r="J39" s="68"/>
      <c r="K39" s="68"/>
      <c r="L39" s="2"/>
      <c r="M39" s="2"/>
      <c r="N39" s="2"/>
      <c r="O39" s="2"/>
      <c r="P39" s="2"/>
    </row>
    <row r="40" ht="12" customHeight="1">
      <c r="A40" s="2"/>
      <c r="B40" s="68"/>
      <c r="C40" s="72"/>
      <c r="D40" s="70"/>
      <c r="E40" s="70"/>
      <c r="F40" s="70"/>
      <c r="G40" s="70"/>
      <c r="H40" s="70"/>
      <c r="I40" s="68"/>
      <c r="J40" s="68"/>
      <c r="K40" s="68"/>
      <c r="L40" s="2"/>
      <c r="M40" s="2"/>
      <c r="N40" s="2"/>
      <c r="O40" s="2"/>
      <c r="P40" s="2"/>
    </row>
    <row r="41" ht="12" customHeight="1">
      <c r="A41" s="2"/>
      <c r="B41" s="68"/>
      <c r="C41" s="72"/>
      <c r="D41" s="70"/>
      <c r="E41" s="70"/>
      <c r="F41" s="70"/>
      <c r="G41" s="70"/>
      <c r="H41" s="70"/>
      <c r="I41" s="68"/>
      <c r="J41" s="68"/>
      <c r="K41" s="68"/>
      <c r="L41" s="2"/>
      <c r="M41" s="2"/>
      <c r="N41" s="2"/>
      <c r="O41" s="2"/>
      <c r="P41" s="2"/>
    </row>
    <row r="42" ht="13.05" customHeight="1">
      <c r="A42" t="s" s="76">
        <v>29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8"/>
      <c r="M42" s="78"/>
      <c r="N42" s="78"/>
      <c r="O42" s="78"/>
      <c r="P42" s="78"/>
    </row>
    <row r="43" ht="23.25" customHeight="1">
      <c r="A43" t="s" s="79">
        <v>30</v>
      </c>
      <c r="B43" t="s" s="80">
        <v>31</v>
      </c>
      <c r="C43" t="s" s="81">
        <v>32</v>
      </c>
      <c r="D43" t="s" s="80">
        <v>33</v>
      </c>
      <c r="E43" t="s" s="82">
        <v>34</v>
      </c>
      <c r="F43" s="83"/>
      <c r="G43" s="83"/>
      <c r="H43" s="83"/>
      <c r="I43" s="83"/>
      <c r="J43" s="83"/>
      <c r="K43" s="83"/>
      <c r="L43" s="2"/>
      <c r="M43" s="2"/>
      <c r="N43" s="2"/>
      <c r="O43" s="2"/>
      <c r="P43" s="2"/>
    </row>
    <row r="44" ht="44.25" customHeight="1">
      <c r="A44" t="s" s="84">
        <v>35</v>
      </c>
      <c r="B44" s="85">
        <v>38934</v>
      </c>
      <c r="C44" s="86">
        <v>12</v>
      </c>
      <c r="D44" s="86">
        <f>C44*B44</f>
        <v>467208</v>
      </c>
      <c r="E44" t="s" s="87">
        <v>36</v>
      </c>
      <c r="F44" s="88"/>
      <c r="G44" s="88"/>
      <c r="H44" s="88"/>
      <c r="I44" s="88"/>
      <c r="J44" s="88"/>
      <c r="K44" s="88"/>
      <c r="L44" s="89"/>
      <c r="M44" s="2"/>
      <c r="N44" s="2"/>
      <c r="O44" s="2"/>
      <c r="P44" s="2"/>
    </row>
    <row r="45" ht="57.75" customHeight="1">
      <c r="A45" t="s" s="84">
        <v>37</v>
      </c>
      <c r="B45" s="90">
        <v>37853</v>
      </c>
      <c r="C45" s="86">
        <v>12</v>
      </c>
      <c r="D45" s="91">
        <f>C45*B45</f>
        <v>454236</v>
      </c>
      <c r="E45" t="s" s="92">
        <v>38</v>
      </c>
      <c r="F45" s="89"/>
      <c r="G45" s="89"/>
      <c r="H45" s="89"/>
      <c r="I45" s="89"/>
      <c r="J45" s="89"/>
      <c r="K45" s="89"/>
      <c r="L45" s="89"/>
      <c r="M45" s="2"/>
      <c r="N45" s="2"/>
      <c r="O45" s="2"/>
      <c r="P45" s="2"/>
    </row>
    <row r="46" ht="13.05" customHeight="1">
      <c r="A46" t="s" s="93">
        <v>39</v>
      </c>
      <c r="B46" s="94">
        <f>SUM(B44:B45)</f>
        <v>76787</v>
      </c>
      <c r="C46" s="95"/>
      <c r="D46" s="91">
        <f>SUM(D44:D45)</f>
        <v>921444</v>
      </c>
      <c r="E46" s="96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ht="13.05" customHeight="1">
      <c r="A47" s="97"/>
      <c r="B47" s="98"/>
      <c r="C47" s="99"/>
      <c r="D47" s="100"/>
      <c r="E47" s="101"/>
      <c r="F47" s="101"/>
      <c r="G47" s="101"/>
      <c r="H47" s="89"/>
      <c r="I47" s="89"/>
      <c r="J47" s="89"/>
      <c r="K47" s="89"/>
      <c r="L47" s="89"/>
      <c r="M47" s="89"/>
      <c r="N47" s="89"/>
      <c r="O47" s="89"/>
      <c r="P47" s="89"/>
    </row>
    <row r="48" ht="24" customHeight="1">
      <c r="A48" t="s" s="102">
        <v>40</v>
      </c>
      <c r="B48" s="103"/>
      <c r="C48" t="s" s="104">
        <v>41</v>
      </c>
      <c r="D48" t="s" s="105">
        <v>42</v>
      </c>
      <c r="E48" t="s" s="106">
        <v>12</v>
      </c>
      <c r="F48" t="s" s="104">
        <v>43</v>
      </c>
      <c r="G48" t="s" s="104">
        <v>33</v>
      </c>
      <c r="H48" s="96"/>
      <c r="I48" s="89"/>
      <c r="J48" s="89"/>
      <c r="K48" s="89"/>
      <c r="L48" s="89"/>
      <c r="M48" s="89"/>
      <c r="N48" s="89"/>
      <c r="O48" s="89"/>
      <c r="P48" s="89"/>
    </row>
    <row r="49" ht="13.05" customHeight="1">
      <c r="A49" t="s" s="107">
        <v>44</v>
      </c>
      <c r="B49" s="108">
        <v>37080</v>
      </c>
      <c r="C49" s="109">
        <v>31320</v>
      </c>
      <c r="D49" s="91">
        <v>11198</v>
      </c>
      <c r="E49" s="110">
        <v>48278</v>
      </c>
      <c r="F49" s="110">
        <v>12</v>
      </c>
      <c r="G49" s="110">
        <v>579338</v>
      </c>
      <c r="H49" s="96"/>
      <c r="I49" s="89"/>
      <c r="J49" s="89"/>
      <c r="K49" s="89"/>
      <c r="L49" s="89"/>
      <c r="M49" s="89"/>
      <c r="N49" s="89"/>
      <c r="O49" s="89"/>
      <c r="P49" s="89"/>
    </row>
    <row r="50" ht="13.05" customHeight="1">
      <c r="A50" s="97"/>
      <c r="B50" s="98"/>
      <c r="C50" s="111"/>
      <c r="D50" s="112"/>
      <c r="E50" s="113"/>
      <c r="F50" s="113"/>
      <c r="G50" s="113"/>
      <c r="H50" s="89"/>
      <c r="I50" s="89"/>
      <c r="J50" s="89"/>
      <c r="K50" s="89"/>
      <c r="L50" s="89"/>
      <c r="M50" s="89"/>
      <c r="N50" s="89"/>
      <c r="O50" s="89"/>
      <c r="P50" s="89"/>
    </row>
    <row r="51" ht="13.05" customHeight="1">
      <c r="A51" t="s" s="114">
        <v>45</v>
      </c>
      <c r="B51" s="115"/>
      <c r="C51" s="115"/>
      <c r="D51" s="116"/>
      <c r="E51" s="116"/>
      <c r="F51" s="116"/>
      <c r="G51" s="116"/>
      <c r="H51" s="117"/>
      <c r="I51" s="116"/>
      <c r="J51" s="101"/>
      <c r="K51" s="101"/>
      <c r="L51" s="89"/>
      <c r="M51" s="89"/>
      <c r="N51" s="89"/>
      <c r="O51" s="89"/>
      <c r="P51" s="89"/>
    </row>
    <row r="52" ht="65.25" customHeight="1">
      <c r="A52" t="s" s="118">
        <v>30</v>
      </c>
      <c r="B52" t="s" s="81">
        <v>46</v>
      </c>
      <c r="C52" t="s" s="81">
        <v>47</v>
      </c>
      <c r="D52" t="s" s="81">
        <v>48</v>
      </c>
      <c r="E52" t="s" s="119">
        <v>41</v>
      </c>
      <c r="F52" t="s" s="81">
        <v>49</v>
      </c>
      <c r="G52" t="s" s="120">
        <v>12</v>
      </c>
      <c r="H52" t="s" s="81">
        <v>50</v>
      </c>
      <c r="I52" t="s" s="81">
        <v>33</v>
      </c>
      <c r="J52" t="s" s="82">
        <v>34</v>
      </c>
      <c r="K52" s="83"/>
      <c r="L52" s="2"/>
      <c r="M52" s="2"/>
      <c r="N52" s="2"/>
      <c r="O52" s="2"/>
      <c r="P52" s="2"/>
    </row>
    <row r="53" ht="42" customHeight="1">
      <c r="A53" t="s" s="84">
        <v>51</v>
      </c>
      <c r="B53" s="121">
        <v>26499.03</v>
      </c>
      <c r="C53" s="121">
        <v>2</v>
      </c>
      <c r="D53" s="122">
        <f>B53*2</f>
        <v>52998.06</v>
      </c>
      <c r="E53" s="123">
        <v>46108.06</v>
      </c>
      <c r="F53" s="124">
        <v>16005.41</v>
      </c>
      <c r="G53" s="124">
        <f>F53+D53</f>
        <v>69003.47</v>
      </c>
      <c r="H53" s="125">
        <v>12</v>
      </c>
      <c r="I53" s="124">
        <f>H53*G53</f>
        <v>828041.64</v>
      </c>
      <c r="J53" t="s" s="126">
        <v>52</v>
      </c>
      <c r="K53" s="127"/>
      <c r="L53" s="128"/>
      <c r="M53" s="128"/>
      <c r="N53" s="2"/>
      <c r="O53" s="2"/>
      <c r="P53" s="2"/>
    </row>
    <row r="54" ht="55.5" customHeight="1">
      <c r="A54" t="s" s="84">
        <v>53</v>
      </c>
      <c r="B54" t="s" s="129">
        <v>54</v>
      </c>
      <c r="C54" s="121">
        <v>0.4</v>
      </c>
      <c r="D54" s="122">
        <v>10094.22</v>
      </c>
      <c r="E54" t="s" s="130">
        <v>55</v>
      </c>
      <c r="F54" s="124">
        <v>3048.45</v>
      </c>
      <c r="G54" s="124">
        <f>F54+D1:D57</f>
        <v>13142.67</v>
      </c>
      <c r="H54" s="125">
        <v>12</v>
      </c>
      <c r="I54" s="124">
        <f>G54*H54</f>
        <v>157712.04</v>
      </c>
      <c r="J54" t="s" s="92">
        <v>56</v>
      </c>
      <c r="K54" s="89"/>
      <c r="L54" s="89"/>
      <c r="M54" s="89"/>
      <c r="N54" s="2"/>
      <c r="O54" s="2"/>
      <c r="P54" s="2"/>
    </row>
    <row r="55" ht="38.25" customHeight="1">
      <c r="A55" t="s" s="84">
        <v>57</v>
      </c>
      <c r="B55" t="s" s="129">
        <v>54</v>
      </c>
      <c r="C55" s="121">
        <v>0.4</v>
      </c>
      <c r="D55" s="122">
        <f>B55*C55</f>
        <v>10094.22</v>
      </c>
      <c r="E55" t="s" s="130">
        <v>55</v>
      </c>
      <c r="F55" s="124">
        <v>3048.45</v>
      </c>
      <c r="G55" s="124">
        <f>F55+D55</f>
        <v>13142.67</v>
      </c>
      <c r="H55" s="125">
        <v>12</v>
      </c>
      <c r="I55" s="124">
        <f>G55*H55</f>
        <v>157712.04</v>
      </c>
      <c r="J55" t="s" s="131">
        <v>58</v>
      </c>
      <c r="K55" s="101"/>
      <c r="L55" s="89"/>
      <c r="M55" s="89"/>
      <c r="N55" s="2"/>
      <c r="O55" s="2"/>
      <c r="P55" s="2"/>
    </row>
    <row r="56" ht="16.05" customHeight="1">
      <c r="A56" t="s" s="93">
        <v>39</v>
      </c>
      <c r="B56" t="s" s="129">
        <v>59</v>
      </c>
      <c r="C56" s="132"/>
      <c r="D56" s="133">
        <f>SUM(D53:D55)</f>
        <v>73186.5</v>
      </c>
      <c r="E56" s="134">
        <f>D56*0.87</f>
        <v>63672.255</v>
      </c>
      <c r="F56" s="124">
        <f>SUM(F53:F55)</f>
        <v>22102.31</v>
      </c>
      <c r="G56" s="124">
        <f>SUM(G53:G55)</f>
        <v>95288.81</v>
      </c>
      <c r="H56" s="86"/>
      <c r="I56" s="124">
        <f>SUM(I53:I55)</f>
        <v>1143465.72</v>
      </c>
      <c r="J56" s="135"/>
      <c r="K56" s="136"/>
      <c r="L56" s="2"/>
      <c r="M56" s="2"/>
      <c r="N56" s="2"/>
      <c r="O56" s="2"/>
      <c r="P56" s="2"/>
    </row>
    <row r="57" ht="22.5" customHeight="1">
      <c r="A57" t="s" s="137">
        <v>60</v>
      </c>
      <c r="B57" s="138"/>
      <c r="C57" s="138"/>
      <c r="D57" s="138"/>
      <c r="E57" s="139">
        <f>B46+C49+E56</f>
        <v>171779.255</v>
      </c>
      <c r="F57" s="138"/>
      <c r="G57" s="138"/>
      <c r="H57" s="138"/>
      <c r="I57" s="140">
        <f>D46+G49+I56</f>
        <v>2644247.72</v>
      </c>
      <c r="J57" s="141"/>
      <c r="K57" s="142"/>
      <c r="L57" s="78"/>
      <c r="M57" s="78"/>
      <c r="N57" s="78"/>
      <c r="O57" s="78"/>
      <c r="P57" s="78"/>
    </row>
  </sheetData>
  <mergeCells count="58">
    <mergeCell ref="J53:M53"/>
    <mergeCell ref="J54:M54"/>
    <mergeCell ref="J55:M55"/>
    <mergeCell ref="E43:K43"/>
    <mergeCell ref="J52:K52"/>
    <mergeCell ref="E44:L44"/>
    <mergeCell ref="E45:L45"/>
    <mergeCell ref="C1:P1"/>
    <mergeCell ref="C2:C3"/>
    <mergeCell ref="D2:G3"/>
    <mergeCell ref="H2:H3"/>
    <mergeCell ref="I2:J3"/>
    <mergeCell ref="L2:N2"/>
    <mergeCell ref="L3:N3"/>
    <mergeCell ref="D6:G6"/>
    <mergeCell ref="I6:J6"/>
    <mergeCell ref="L6:N7"/>
    <mergeCell ref="D7:G7"/>
    <mergeCell ref="I7:J7"/>
    <mergeCell ref="C4:G4"/>
    <mergeCell ref="I4:J4"/>
    <mergeCell ref="L4:M4"/>
    <mergeCell ref="D5:G5"/>
    <mergeCell ref="I5:J5"/>
    <mergeCell ref="D8:G8"/>
    <mergeCell ref="I8:J8"/>
    <mergeCell ref="D9:G9"/>
    <mergeCell ref="I9:J9"/>
    <mergeCell ref="D10:G10"/>
    <mergeCell ref="I10:J10"/>
    <mergeCell ref="L10:M10"/>
    <mergeCell ref="D11:G11"/>
    <mergeCell ref="I11:J11"/>
    <mergeCell ref="L11:M11"/>
    <mergeCell ref="C12:G12"/>
    <mergeCell ref="I12:J12"/>
    <mergeCell ref="D13:G13"/>
    <mergeCell ref="I13:J13"/>
    <mergeCell ref="L13:M13"/>
    <mergeCell ref="C14:G14"/>
    <mergeCell ref="I14:J14"/>
    <mergeCell ref="L14:M14"/>
    <mergeCell ref="C15:J15"/>
    <mergeCell ref="D16:G16"/>
    <mergeCell ref="I16:J16"/>
    <mergeCell ref="L16:M16"/>
    <mergeCell ref="D17:G17"/>
    <mergeCell ref="I17:J17"/>
    <mergeCell ref="L17:M17"/>
    <mergeCell ref="H30:J30"/>
    <mergeCell ref="H31:J31"/>
    <mergeCell ref="H32:I32"/>
    <mergeCell ref="H34:J35"/>
    <mergeCell ref="B19:F19"/>
    <mergeCell ref="C20:J20"/>
    <mergeCell ref="C21:M21"/>
    <mergeCell ref="G22:J22"/>
    <mergeCell ref="C23:H23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S43"/>
  <sheetViews>
    <sheetView workbookViewId="0" showGridLines="0" defaultGridColor="1"/>
  </sheetViews>
  <sheetFormatPr defaultColWidth="8.83333" defaultRowHeight="15" customHeight="1" outlineLevelRow="0" outlineLevelCol="0"/>
  <cols>
    <col min="1" max="1" width="12.1719" style="143" customWidth="1"/>
    <col min="2" max="2" width="9.17188" style="143" customWidth="1"/>
    <col min="3" max="3" width="7.85156" style="143" customWidth="1"/>
    <col min="4" max="5" width="11.1719" style="143" customWidth="1"/>
    <col min="6" max="6" width="8.67188" style="143" customWidth="1"/>
    <col min="7" max="7" width="21.8516" style="143" customWidth="1"/>
    <col min="8" max="8" width="10.3516" style="143" customWidth="1"/>
    <col min="9" max="9" width="9.67188" style="143" customWidth="1"/>
    <col min="10" max="11" width="8.85156" style="143" customWidth="1"/>
    <col min="12" max="13" width="8.5" style="143" customWidth="1"/>
    <col min="14" max="14" width="6.35156" style="143" customWidth="1"/>
    <col min="15" max="15" width="3.5" style="143" customWidth="1"/>
    <col min="16" max="16" width="9.17188" style="143" customWidth="1"/>
    <col min="17" max="19" width="8.85156" style="143" customWidth="1"/>
    <col min="20" max="16384" width="8.85156" style="143" customWidth="1"/>
  </cols>
  <sheetData>
    <row r="1" ht="12" customHeight="1">
      <c r="A1" s="15"/>
      <c r="B1" s="15"/>
      <c r="C1" s="15"/>
      <c r="D1" t="s" s="144">
        <v>61</v>
      </c>
      <c r="E1" s="145"/>
      <c r="F1" s="145"/>
      <c r="G1" s="145"/>
      <c r="H1" s="145"/>
      <c r="I1" s="145"/>
      <c r="J1" s="145"/>
      <c r="K1" s="15"/>
      <c r="L1" s="15"/>
      <c r="M1" s="15"/>
      <c r="N1" s="15"/>
      <c r="O1" s="15"/>
      <c r="P1" s="15"/>
      <c r="Q1" s="2"/>
      <c r="R1" s="2"/>
      <c r="S1" s="2"/>
    </row>
    <row r="2" ht="12" customHeight="1">
      <c r="A2" s="6"/>
      <c r="B2" s="6"/>
      <c r="C2" s="7"/>
      <c r="D2" t="s" s="8">
        <v>2</v>
      </c>
      <c r="E2" s="9"/>
      <c r="F2" s="9"/>
      <c r="G2" s="9"/>
      <c r="H2" t="s" s="10">
        <v>3</v>
      </c>
      <c r="I2" t="s" s="10">
        <v>4</v>
      </c>
      <c r="J2" s="11"/>
      <c r="K2" t="s" s="146">
        <v>25</v>
      </c>
      <c r="L2" s="13"/>
      <c r="M2" s="13"/>
      <c r="N2" s="13"/>
      <c r="O2" s="15"/>
      <c r="P2" s="15"/>
      <c r="Q2" s="2"/>
      <c r="R2" s="2"/>
      <c r="S2" s="2"/>
    </row>
    <row r="3" ht="12" customHeight="1">
      <c r="A3" s="6"/>
      <c r="B3" s="6"/>
      <c r="C3" s="7"/>
      <c r="D3" s="9"/>
      <c r="E3" s="9"/>
      <c r="F3" s="9"/>
      <c r="G3" s="9"/>
      <c r="H3" s="11"/>
      <c r="I3" s="11"/>
      <c r="J3" s="11"/>
      <c r="K3" t="s" s="146">
        <v>26</v>
      </c>
      <c r="L3" s="13"/>
      <c r="M3" s="13"/>
      <c r="N3" s="13"/>
      <c r="O3" s="15"/>
      <c r="P3" s="15"/>
      <c r="Q3" s="2"/>
      <c r="R3" s="2"/>
      <c r="S3" s="2"/>
    </row>
    <row r="4" ht="12" customHeight="1">
      <c r="A4" s="15"/>
      <c r="B4" s="15"/>
      <c r="C4" s="15"/>
      <c r="D4" t="s" s="147">
        <v>62</v>
      </c>
      <c r="E4" s="148"/>
      <c r="F4" s="148"/>
      <c r="G4" s="148"/>
      <c r="H4" s="148"/>
      <c r="I4" s="148"/>
      <c r="J4" s="149"/>
      <c r="K4" s="12"/>
      <c r="L4" s="13"/>
      <c r="M4" s="15"/>
      <c r="N4" s="15"/>
      <c r="O4" s="15"/>
      <c r="P4" s="15"/>
      <c r="Q4" s="2"/>
      <c r="R4" s="2"/>
      <c r="S4" s="2"/>
    </row>
    <row r="5" ht="12" customHeight="1">
      <c r="A5" s="15"/>
      <c r="B5" s="15"/>
      <c r="C5" s="16"/>
      <c r="D5" t="s" s="150">
        <v>63</v>
      </c>
      <c r="E5" s="151"/>
      <c r="F5" s="151"/>
      <c r="G5" s="151"/>
      <c r="H5" s="152">
        <f>I5/12</f>
        <v>65073</v>
      </c>
      <c r="I5" s="153">
        <v>780876</v>
      </c>
      <c r="J5" s="154"/>
      <c r="K5" s="155"/>
      <c r="L5" s="32"/>
      <c r="M5" s="6"/>
      <c r="N5" s="6"/>
      <c r="O5" s="15"/>
      <c r="P5" s="15"/>
      <c r="Q5" s="2"/>
      <c r="R5" s="2"/>
      <c r="S5" s="2"/>
    </row>
    <row r="6" ht="12" customHeight="1">
      <c r="A6" s="15"/>
      <c r="B6" s="15"/>
      <c r="C6" s="16"/>
      <c r="D6" t="s" s="150">
        <v>64</v>
      </c>
      <c r="E6" s="151"/>
      <c r="F6" s="151"/>
      <c r="G6" s="151"/>
      <c r="H6" s="152">
        <f>I6/12</f>
        <v>27733</v>
      </c>
      <c r="I6" s="153">
        <v>332796</v>
      </c>
      <c r="J6" s="154"/>
      <c r="K6" t="s" s="156">
        <v>28</v>
      </c>
      <c r="L6" s="34"/>
      <c r="M6" s="31"/>
      <c r="N6" s="31"/>
      <c r="O6" s="15"/>
      <c r="P6" s="15"/>
      <c r="Q6" s="2"/>
      <c r="R6" s="2"/>
      <c r="S6" s="2"/>
    </row>
    <row r="7" ht="12" customHeight="1">
      <c r="A7" s="15"/>
      <c r="B7" s="15"/>
      <c r="C7" s="16"/>
      <c r="D7" t="s" s="150">
        <v>65</v>
      </c>
      <c r="E7" s="151"/>
      <c r="F7" s="151"/>
      <c r="G7" s="151"/>
      <c r="H7" s="157">
        <f>I7/12</f>
        <v>95160</v>
      </c>
      <c r="I7" s="158">
        <v>1141920</v>
      </c>
      <c r="J7" s="159"/>
      <c r="K7" s="160"/>
      <c r="L7" s="31"/>
      <c r="M7" s="31"/>
      <c r="N7" s="31"/>
      <c r="O7" s="15"/>
      <c r="P7" s="15"/>
      <c r="Q7" s="2"/>
      <c r="R7" s="2"/>
      <c r="S7" s="2"/>
    </row>
    <row r="8" ht="24" customHeight="1">
      <c r="A8" s="15"/>
      <c r="B8" s="15"/>
      <c r="C8" s="16"/>
      <c r="D8" t="s" s="161">
        <v>66</v>
      </c>
      <c r="E8" s="162"/>
      <c r="F8" s="162"/>
      <c r="G8" s="162"/>
      <c r="H8" s="157">
        <f>I8/12</f>
        <v>204006.7</v>
      </c>
      <c r="I8" s="163">
        <f>I43</f>
        <v>2448080.4</v>
      </c>
      <c r="J8" s="164"/>
      <c r="K8" s="165"/>
      <c r="L8" s="31"/>
      <c r="M8" s="31"/>
      <c r="N8" s="166"/>
      <c r="O8" s="15"/>
      <c r="P8" s="15"/>
      <c r="Q8" s="2"/>
      <c r="R8" s="2"/>
      <c r="S8" s="2"/>
    </row>
    <row r="9" ht="12" customHeight="1">
      <c r="A9" s="15"/>
      <c r="B9" s="15"/>
      <c r="C9" s="16"/>
      <c r="D9" t="s" s="167">
        <v>12</v>
      </c>
      <c r="E9" s="168"/>
      <c r="F9" s="168"/>
      <c r="G9" s="168"/>
      <c r="H9" s="169">
        <f>SUM(H5:H8)</f>
        <v>391972.7</v>
      </c>
      <c r="I9" s="170">
        <f>I5+I6+I7+I8</f>
        <v>4703672.4</v>
      </c>
      <c r="J9" s="170"/>
      <c r="K9" s="165"/>
      <c r="L9" s="45"/>
      <c r="M9" s="45"/>
      <c r="N9" s="171"/>
      <c r="O9" s="15"/>
      <c r="P9" s="15"/>
      <c r="Q9" s="13"/>
      <c r="R9" s="13"/>
      <c r="S9" s="13"/>
    </row>
    <row r="10" ht="12" customHeight="1">
      <c r="A10" s="15"/>
      <c r="B10" s="15"/>
      <c r="C10" s="16"/>
      <c r="D10" t="s" s="172">
        <v>13</v>
      </c>
      <c r="E10" s="148"/>
      <c r="F10" s="148"/>
      <c r="G10" s="148"/>
      <c r="H10" s="148"/>
      <c r="I10" s="148"/>
      <c r="J10" s="149"/>
      <c r="K10" s="165"/>
      <c r="L10" s="31"/>
      <c r="M10" s="31"/>
      <c r="N10" s="166"/>
      <c r="O10" s="173"/>
      <c r="P10" s="15"/>
      <c r="Q10" s="13"/>
      <c r="R10" s="13"/>
      <c r="S10" s="13"/>
    </row>
    <row r="11" ht="12" customHeight="1">
      <c r="A11" s="15"/>
      <c r="B11" s="15"/>
      <c r="C11" s="16"/>
      <c r="D11" t="s" s="174">
        <v>14</v>
      </c>
      <c r="E11" s="175"/>
      <c r="F11" s="175"/>
      <c r="G11" s="175"/>
      <c r="H11" s="152">
        <v>10000</v>
      </c>
      <c r="I11" s="176">
        <v>121000</v>
      </c>
      <c r="J11" s="177"/>
      <c r="K11" s="165"/>
      <c r="L11" s="13"/>
      <c r="M11" s="13"/>
      <c r="N11" s="178"/>
      <c r="O11" s="15"/>
      <c r="P11" s="15"/>
      <c r="Q11" s="13"/>
      <c r="R11" s="13"/>
      <c r="S11" s="15"/>
    </row>
    <row r="12" ht="12" customHeight="1">
      <c r="A12" s="15"/>
      <c r="B12" s="15"/>
      <c r="C12" s="16"/>
      <c r="D12" t="s" s="179">
        <v>12</v>
      </c>
      <c r="E12" s="180"/>
      <c r="F12" s="180"/>
      <c r="G12" s="181"/>
      <c r="H12" s="169">
        <v>10000</v>
      </c>
      <c r="I12" s="182">
        <v>121000</v>
      </c>
      <c r="J12" s="183"/>
      <c r="K12" s="184"/>
      <c r="L12" s="13"/>
      <c r="M12" s="13"/>
      <c r="N12" s="15"/>
      <c r="O12" s="15"/>
      <c r="P12" s="15"/>
      <c r="Q12" s="31"/>
      <c r="R12" s="31"/>
      <c r="S12" s="6"/>
    </row>
    <row r="13" ht="12" customHeight="1">
      <c r="A13" s="15"/>
      <c r="B13" s="15"/>
      <c r="C13" s="16"/>
      <c r="D13" t="s" s="172">
        <v>15</v>
      </c>
      <c r="E13" s="148"/>
      <c r="F13" s="148"/>
      <c r="G13" s="148"/>
      <c r="H13" s="148"/>
      <c r="I13" s="148"/>
      <c r="J13" s="149"/>
      <c r="K13" s="185"/>
      <c r="L13" s="15"/>
      <c r="M13" s="15"/>
      <c r="N13" s="15"/>
      <c r="O13" s="15"/>
      <c r="P13" s="15"/>
      <c r="Q13" s="31"/>
      <c r="R13" s="31"/>
      <c r="S13" s="31"/>
    </row>
    <row r="14" ht="12" customHeight="1">
      <c r="A14" s="15"/>
      <c r="B14" s="15"/>
      <c r="C14" s="16"/>
      <c r="D14" t="s" s="186">
        <v>16</v>
      </c>
      <c r="E14" s="187"/>
      <c r="F14" s="187"/>
      <c r="G14" s="187"/>
      <c r="H14" s="188"/>
      <c r="I14" s="189">
        <f>I9</f>
        <v>4703672.4</v>
      </c>
      <c r="J14" s="190"/>
      <c r="K14" s="184"/>
      <c r="L14" s="171"/>
      <c r="M14" s="171"/>
      <c r="N14" s="191"/>
      <c r="O14" s="15"/>
      <c r="P14" s="15"/>
      <c r="Q14" s="31"/>
      <c r="R14" s="31"/>
      <c r="S14" s="31"/>
    </row>
    <row r="15" ht="12" customHeight="1">
      <c r="A15" s="15"/>
      <c r="B15" s="15"/>
      <c r="C15" s="16"/>
      <c r="D15" t="s" s="186">
        <v>17</v>
      </c>
      <c r="E15" s="187"/>
      <c r="F15" s="187"/>
      <c r="G15" s="187"/>
      <c r="H15" s="192"/>
      <c r="I15" s="193">
        <v>121000</v>
      </c>
      <c r="J15" s="194"/>
      <c r="K15" s="184"/>
      <c r="L15" s="6"/>
      <c r="M15" s="6"/>
      <c r="N15" s="195"/>
      <c r="O15" s="15"/>
      <c r="P15" s="15"/>
      <c r="Q15" s="2"/>
      <c r="R15" s="2"/>
      <c r="S15" s="2"/>
    </row>
    <row r="16" ht="12" customHeight="1">
      <c r="A16" s="15"/>
      <c r="B16" s="15"/>
      <c r="C16" s="16"/>
      <c r="D16" t="s" s="196">
        <v>67</v>
      </c>
      <c r="E16" s="197"/>
      <c r="F16" s="197"/>
      <c r="G16" s="197"/>
      <c r="H16" s="168"/>
      <c r="I16" s="198">
        <f>I14+I15</f>
        <v>4824672.4</v>
      </c>
      <c r="J16" s="199"/>
      <c r="K16" s="200"/>
      <c r="L16" s="15"/>
      <c r="M16" s="15"/>
      <c r="N16" s="6"/>
      <c r="O16" s="6"/>
      <c r="P16" s="195"/>
      <c r="Q16" s="2"/>
      <c r="R16" s="2"/>
      <c r="S16" s="2"/>
    </row>
    <row r="17" ht="12" customHeight="1">
      <c r="A17" s="15"/>
      <c r="B17" s="15"/>
      <c r="C17" s="16"/>
      <c r="D17" t="s" s="150">
        <v>68</v>
      </c>
      <c r="E17" s="151"/>
      <c r="F17" s="151"/>
      <c r="G17" s="151"/>
      <c r="H17" s="151"/>
      <c r="I17" s="201">
        <v>16807.3</v>
      </c>
      <c r="J17" t="s" s="202">
        <v>69</v>
      </c>
      <c r="K17" s="184"/>
      <c r="L17" s="15"/>
      <c r="M17" s="15"/>
      <c r="N17" s="15"/>
      <c r="O17" s="15"/>
      <c r="P17" s="15"/>
      <c r="Q17" s="2"/>
      <c r="R17" s="2"/>
      <c r="S17" s="2"/>
    </row>
    <row r="18" ht="12" customHeight="1">
      <c r="A18" s="15"/>
      <c r="B18" s="203"/>
      <c r="C18" s="204"/>
      <c r="D18" t="s" s="205">
        <v>70</v>
      </c>
      <c r="E18" s="206"/>
      <c r="F18" s="206"/>
      <c r="G18" s="206"/>
      <c r="H18" s="206"/>
      <c r="I18" s="201">
        <v>855</v>
      </c>
      <c r="J18" t="s" s="202">
        <v>71</v>
      </c>
      <c r="K18" s="184"/>
      <c r="L18" s="15"/>
      <c r="M18" s="203"/>
      <c r="N18" s="15"/>
      <c r="O18" s="15"/>
      <c r="P18" s="15"/>
      <c r="Q18" s="2"/>
      <c r="R18" s="2"/>
      <c r="S18" s="2"/>
    </row>
    <row r="19" ht="12" customHeight="1">
      <c r="A19" s="15"/>
      <c r="B19" s="203"/>
      <c r="C19" s="204"/>
      <c r="D19" t="s" s="207">
        <v>39</v>
      </c>
      <c r="E19" s="208"/>
      <c r="F19" s="208"/>
      <c r="G19" s="208"/>
      <c r="H19" s="209"/>
      <c r="I19" s="201">
        <f>I17+I18</f>
        <v>17662.3</v>
      </c>
      <c r="J19" s="210"/>
      <c r="K19" s="184"/>
      <c r="L19" s="15"/>
      <c r="M19" s="203"/>
      <c r="N19" s="15"/>
      <c r="O19" s="15"/>
      <c r="P19" s="15"/>
      <c r="Q19" s="2"/>
      <c r="R19" s="2"/>
      <c r="S19" s="2"/>
    </row>
    <row r="20" ht="12.75" customHeight="1">
      <c r="A20" s="15"/>
      <c r="B20" s="203"/>
      <c r="C20" s="211"/>
      <c r="D20" s="212"/>
      <c r="E20" s="212"/>
      <c r="F20" s="212"/>
      <c r="G20" s="212"/>
      <c r="H20" s="212"/>
      <c r="I20" s="213"/>
      <c r="J20" s="214"/>
      <c r="K20" s="15"/>
      <c r="L20" s="15"/>
      <c r="M20" s="203"/>
      <c r="N20" s="15"/>
      <c r="O20" s="15"/>
      <c r="P20" s="15"/>
      <c r="Q20" s="2"/>
      <c r="R20" s="2"/>
      <c r="S20" s="2"/>
    </row>
    <row r="21" ht="21" customHeight="1">
      <c r="A21" s="15"/>
      <c r="B21" s="215"/>
      <c r="C21" t="s" s="216">
        <v>72</v>
      </c>
      <c r="D21" s="217"/>
      <c r="E21" s="217"/>
      <c r="F21" s="217"/>
      <c r="G21" s="217"/>
      <c r="H21" t="s" s="218">
        <v>73</v>
      </c>
      <c r="I21" t="s" s="219">
        <v>74</v>
      </c>
      <c r="J21" s="220"/>
      <c r="K21" s="221"/>
      <c r="L21" s="15"/>
      <c r="M21" s="203"/>
      <c r="N21" s="15"/>
      <c r="O21" s="15"/>
      <c r="P21" s="15"/>
      <c r="Q21" s="2"/>
      <c r="R21" s="2"/>
      <c r="S21" s="2"/>
    </row>
    <row r="22" ht="24" customHeight="1">
      <c r="A22" s="15"/>
      <c r="B22" s="215"/>
      <c r="C22" t="s" s="222">
        <v>75</v>
      </c>
      <c r="D22" s="223"/>
      <c r="E22" s="223"/>
      <c r="F22" s="223"/>
      <c r="G22" t="s" s="224">
        <v>76</v>
      </c>
      <c r="H22" s="225">
        <f>I22/12</f>
        <v>23.3215745539141</v>
      </c>
      <c r="I22" s="226">
        <f>I14/16807.3</f>
        <v>279.858894646969</v>
      </c>
      <c r="J22" s="227"/>
      <c r="K22" s="228"/>
      <c r="L22" s="229"/>
      <c r="M22" s="15"/>
      <c r="N22" s="15"/>
      <c r="O22" s="15"/>
      <c r="P22" s="15"/>
      <c r="Q22" s="2"/>
      <c r="R22" s="2"/>
      <c r="S22" s="2"/>
    </row>
    <row r="23" ht="12.75" customHeight="1">
      <c r="A23" s="15"/>
      <c r="B23" s="215"/>
      <c r="C23" t="s" s="230">
        <v>77</v>
      </c>
      <c r="D23" s="231"/>
      <c r="E23" s="231"/>
      <c r="F23" s="231"/>
      <c r="G23" s="232"/>
      <c r="H23" s="233">
        <v>24.06</v>
      </c>
      <c r="I23" s="234">
        <f>H23*12</f>
        <v>288.72</v>
      </c>
      <c r="J23" s="235"/>
      <c r="K23" s="221"/>
      <c r="L23" s="15"/>
      <c r="M23" s="203"/>
      <c r="N23" s="15"/>
      <c r="O23" s="15"/>
      <c r="P23" s="15"/>
      <c r="Q23" s="2"/>
      <c r="R23" s="2"/>
      <c r="S23" s="2"/>
    </row>
    <row r="24" ht="16.5" customHeight="1">
      <c r="A24" s="15"/>
      <c r="B24" s="236"/>
      <c r="C24" s="237"/>
      <c r="D24" s="237"/>
      <c r="E24" s="237"/>
      <c r="F24" s="237"/>
      <c r="G24" s="237"/>
      <c r="H24" s="237"/>
      <c r="I24" s="238"/>
      <c r="J24" s="239"/>
      <c r="K24" s="15"/>
      <c r="L24" s="15"/>
      <c r="M24" s="236"/>
      <c r="N24" s="15"/>
      <c r="O24" s="15"/>
      <c r="P24" s="15"/>
      <c r="Q24" s="2"/>
      <c r="R24" s="2"/>
      <c r="S24" s="2"/>
    </row>
    <row r="25" ht="26.25" customHeight="1">
      <c r="A25" s="15"/>
      <c r="B25" s="236"/>
      <c r="C25" s="236"/>
      <c r="D25" t="s" s="240">
        <v>78</v>
      </c>
      <c r="E25" s="241"/>
      <c r="F25" s="241"/>
      <c r="G25" s="241"/>
      <c r="H25" s="241"/>
      <c r="I25" s="242"/>
      <c r="J25" s="242"/>
      <c r="K25" s="236"/>
      <c r="L25" s="236"/>
      <c r="M25" s="236"/>
      <c r="N25" s="15"/>
      <c r="O25" s="15"/>
      <c r="P25" s="15"/>
      <c r="Q25" s="2"/>
      <c r="R25" s="2"/>
      <c r="S25" s="2"/>
    </row>
    <row r="26" ht="26.25" customHeight="1">
      <c r="A26" s="15"/>
      <c r="B26" s="236"/>
      <c r="C26" s="236"/>
      <c r="D26" s="241"/>
      <c r="E26" s="241"/>
      <c r="F26" s="241"/>
      <c r="G26" s="241"/>
      <c r="H26" s="241"/>
      <c r="I26" s="242"/>
      <c r="J26" s="242"/>
      <c r="K26" s="236"/>
      <c r="L26" s="236"/>
      <c r="M26" s="236"/>
      <c r="N26" s="15"/>
      <c r="O26" s="15"/>
      <c r="P26" s="15"/>
      <c r="Q26" s="2"/>
      <c r="R26" s="2"/>
      <c r="S26" s="2"/>
    </row>
    <row r="27" ht="26.25" customHeight="1">
      <c r="A27" s="15"/>
      <c r="B27" s="236"/>
      <c r="C27" t="s" s="67">
        <v>79</v>
      </c>
      <c r="D27" s="243"/>
      <c r="E27" s="243"/>
      <c r="F27" s="243"/>
      <c r="G27" s="243"/>
      <c r="H27" s="243"/>
      <c r="I27" s="243"/>
      <c r="J27" s="243"/>
      <c r="K27" s="68"/>
      <c r="L27" s="243"/>
      <c r="M27" s="243"/>
      <c r="N27" s="15"/>
      <c r="O27" s="15"/>
      <c r="P27" s="15"/>
      <c r="Q27" s="2"/>
      <c r="R27" s="2"/>
      <c r="S27" s="2"/>
    </row>
    <row r="28" ht="26.25" customHeight="1">
      <c r="A28" s="15"/>
      <c r="B28" s="236"/>
      <c r="C28" t="s" s="69">
        <v>80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15"/>
      <c r="O28" s="15"/>
      <c r="P28" s="15"/>
      <c r="Q28" s="2"/>
      <c r="R28" s="2"/>
      <c r="S28" s="2"/>
    </row>
    <row r="29" ht="26.25" customHeight="1">
      <c r="A29" s="15"/>
      <c r="B29" s="236"/>
      <c r="C29" s="236"/>
      <c r="D29" s="241"/>
      <c r="E29" s="241"/>
      <c r="F29" s="241"/>
      <c r="G29" s="241"/>
      <c r="H29" s="241"/>
      <c r="I29" s="242"/>
      <c r="J29" s="242"/>
      <c r="K29" s="236"/>
      <c r="L29" s="236"/>
      <c r="M29" s="236"/>
      <c r="N29" s="15"/>
      <c r="O29" s="15"/>
      <c r="P29" s="15"/>
      <c r="Q29" s="2"/>
      <c r="R29" s="2"/>
      <c r="S29" s="2"/>
    </row>
    <row r="30" ht="26.25" customHeight="1">
      <c r="A30" s="15"/>
      <c r="B30" s="236"/>
      <c r="C30" s="236"/>
      <c r="D30" s="241"/>
      <c r="E30" s="241"/>
      <c r="F30" s="241"/>
      <c r="G30" s="241"/>
      <c r="H30" s="241"/>
      <c r="I30" s="242"/>
      <c r="J30" s="242"/>
      <c r="K30" s="236"/>
      <c r="L30" s="236"/>
      <c r="M30" s="236"/>
      <c r="N30" s="15"/>
      <c r="O30" s="15"/>
      <c r="P30" s="15"/>
      <c r="Q30" s="2"/>
      <c r="R30" s="2"/>
      <c r="S30" s="2"/>
    </row>
    <row r="31" ht="26.25" customHeight="1">
      <c r="A31" s="15"/>
      <c r="B31" s="236"/>
      <c r="C31" s="236"/>
      <c r="D31" s="241"/>
      <c r="E31" s="241"/>
      <c r="F31" s="241"/>
      <c r="G31" s="241"/>
      <c r="H31" s="241"/>
      <c r="I31" s="242"/>
      <c r="J31" s="242"/>
      <c r="K31" s="236"/>
      <c r="L31" s="236"/>
      <c r="M31" s="236"/>
      <c r="N31" s="15"/>
      <c r="O31" s="15"/>
      <c r="P31" s="15"/>
      <c r="Q31" s="2"/>
      <c r="R31" s="2"/>
      <c r="S31" s="2"/>
    </row>
    <row r="32" ht="26.25" customHeight="1">
      <c r="A32" s="15"/>
      <c r="B32" s="236"/>
      <c r="C32" s="236"/>
      <c r="D32" s="241"/>
      <c r="E32" s="241"/>
      <c r="F32" s="241"/>
      <c r="G32" s="241"/>
      <c r="H32" s="241"/>
      <c r="I32" s="242"/>
      <c r="J32" s="242"/>
      <c r="K32" t="s" s="244">
        <v>81</v>
      </c>
      <c r="L32" s="236"/>
      <c r="M32" s="236"/>
      <c r="N32" s="15"/>
      <c r="O32" s="15"/>
      <c r="P32" s="15"/>
      <c r="Q32" s="2"/>
      <c r="R32" s="2"/>
      <c r="S32" s="2"/>
    </row>
    <row r="33" ht="26.25" customHeight="1">
      <c r="A33" s="15"/>
      <c r="B33" s="236"/>
      <c r="C33" s="236"/>
      <c r="D33" s="241"/>
      <c r="E33" s="241"/>
      <c r="F33" s="241"/>
      <c r="G33" s="241"/>
      <c r="H33" s="241"/>
      <c r="I33" s="242"/>
      <c r="J33" s="242"/>
      <c r="K33" s="236"/>
      <c r="L33" s="236"/>
      <c r="M33" s="236"/>
      <c r="N33" s="15"/>
      <c r="O33" s="15"/>
      <c r="P33" s="15"/>
      <c r="Q33" s="2"/>
      <c r="R33" s="2"/>
      <c r="S33" s="2"/>
    </row>
    <row r="34" ht="31.5" customHeight="1">
      <c r="A34" t="s" s="245">
        <v>82</v>
      </c>
      <c r="B34" s="246"/>
      <c r="C34" s="246"/>
      <c r="D34" s="246"/>
      <c r="E34" s="247"/>
      <c r="F34" s="248"/>
      <c r="G34" s="248"/>
      <c r="H34" s="248"/>
      <c r="I34" s="248"/>
      <c r="J34" s="248"/>
      <c r="K34" s="247"/>
      <c r="L34" s="247"/>
      <c r="M34" s="247"/>
      <c r="N34" s="248"/>
      <c r="O34" s="248"/>
      <c r="P34" s="248"/>
      <c r="Q34" s="2"/>
      <c r="R34" s="2"/>
      <c r="S34" s="2"/>
    </row>
    <row r="35" ht="101.25" customHeight="1">
      <c r="A35" t="s" s="249">
        <v>30</v>
      </c>
      <c r="B35" t="s" s="249">
        <v>31</v>
      </c>
      <c r="C35" t="s" s="249">
        <v>47</v>
      </c>
      <c r="D35" t="s" s="249">
        <v>48</v>
      </c>
      <c r="E35" t="s" s="250">
        <v>83</v>
      </c>
      <c r="F35" t="s" s="249">
        <v>49</v>
      </c>
      <c r="G35" t="s" s="249">
        <v>84</v>
      </c>
      <c r="H35" t="s" s="249">
        <v>43</v>
      </c>
      <c r="I35" t="s" s="249">
        <v>33</v>
      </c>
      <c r="J35" t="s" s="251">
        <v>34</v>
      </c>
      <c r="K35" s="252"/>
      <c r="L35" s="252"/>
      <c r="M35" s="252"/>
      <c r="N35" s="252"/>
      <c r="O35" s="252"/>
      <c r="P35" s="252"/>
      <c r="Q35" s="22"/>
      <c r="R35" s="2"/>
      <c r="S35" s="2"/>
    </row>
    <row r="36" ht="79.5" customHeight="1">
      <c r="A36" t="s" s="93">
        <v>44</v>
      </c>
      <c r="B36" s="253">
        <f>D36</f>
        <v>50850</v>
      </c>
      <c r="C36" s="253">
        <v>1</v>
      </c>
      <c r="D36" s="253">
        <f>E36+(45000*0.13)</f>
        <v>50850</v>
      </c>
      <c r="E36" s="254">
        <v>45000</v>
      </c>
      <c r="F36" s="253">
        <f>D36*0.302</f>
        <v>15356.7</v>
      </c>
      <c r="G36" s="255">
        <f>D36+F36</f>
        <v>66206.7</v>
      </c>
      <c r="H36" s="255">
        <v>12</v>
      </c>
      <c r="I36" s="255">
        <f>G36*H36</f>
        <v>794480.4</v>
      </c>
      <c r="J36" t="s" s="256">
        <v>85</v>
      </c>
      <c r="K36" s="257"/>
      <c r="L36" s="257"/>
      <c r="M36" s="257"/>
      <c r="N36" s="257"/>
      <c r="O36" s="257"/>
      <c r="P36" s="258"/>
      <c r="Q36" s="22"/>
      <c r="R36" s="2"/>
      <c r="S36" s="2"/>
    </row>
    <row r="37" ht="60" customHeight="1">
      <c r="A37" t="s" s="259">
        <v>86</v>
      </c>
      <c r="B37" s="253">
        <v>45000</v>
      </c>
      <c r="C37" s="253">
        <v>1</v>
      </c>
      <c r="D37" s="253"/>
      <c r="E37" s="260">
        <v>45000</v>
      </c>
      <c r="F37" s="253">
        <v>0</v>
      </c>
      <c r="G37" s="255">
        <v>45000</v>
      </c>
      <c r="H37" s="255">
        <v>12</v>
      </c>
      <c r="I37" s="255">
        <f>G37*H37</f>
        <v>540000</v>
      </c>
      <c r="J37" t="s" s="261">
        <v>87</v>
      </c>
      <c r="K37" s="262"/>
      <c r="L37" s="262"/>
      <c r="M37" s="262"/>
      <c r="N37" s="262"/>
      <c r="O37" s="262"/>
      <c r="P37" s="262"/>
      <c r="Q37" s="22"/>
      <c r="R37" s="2"/>
      <c r="S37" s="2"/>
    </row>
    <row r="38" ht="48.75" customHeight="1">
      <c r="A38" t="s" s="259">
        <v>88</v>
      </c>
      <c r="B38" s="253">
        <v>14000</v>
      </c>
      <c r="C38" s="253">
        <v>1</v>
      </c>
      <c r="D38" s="253"/>
      <c r="E38" s="260">
        <v>14000</v>
      </c>
      <c r="F38" s="253">
        <v>0</v>
      </c>
      <c r="G38" s="255">
        <v>14000</v>
      </c>
      <c r="H38" s="255">
        <v>12</v>
      </c>
      <c r="I38" s="255">
        <f>G38*H38</f>
        <v>168000</v>
      </c>
      <c r="J38" t="s" s="261">
        <v>89</v>
      </c>
      <c r="K38" s="262"/>
      <c r="L38" s="262"/>
      <c r="M38" s="262"/>
      <c r="N38" s="262"/>
      <c r="O38" s="262"/>
      <c r="P38" s="262"/>
      <c r="Q38" s="22"/>
      <c r="R38" s="2"/>
      <c r="S38" s="2"/>
    </row>
    <row r="39" ht="33.75" customHeight="1">
      <c r="A39" t="s" s="259">
        <v>90</v>
      </c>
      <c r="B39" s="253">
        <v>27500</v>
      </c>
      <c r="C39" s="253">
        <v>2</v>
      </c>
      <c r="D39" s="253"/>
      <c r="E39" s="260">
        <v>55000</v>
      </c>
      <c r="F39" s="253">
        <f>D39*0.302</f>
        <v>0</v>
      </c>
      <c r="G39" s="255">
        <v>55000</v>
      </c>
      <c r="H39" s="253">
        <v>12</v>
      </c>
      <c r="I39" s="255">
        <f>G39*H39</f>
        <v>660000</v>
      </c>
      <c r="J39" t="s" s="261">
        <v>91</v>
      </c>
      <c r="K39" s="262"/>
      <c r="L39" s="262"/>
      <c r="M39" s="262"/>
      <c r="N39" s="262"/>
      <c r="O39" s="262"/>
      <c r="P39" s="262"/>
      <c r="Q39" s="22"/>
      <c r="R39" s="2"/>
      <c r="S39" s="2"/>
    </row>
    <row r="40" ht="42" customHeight="1">
      <c r="A40" t="s" s="259">
        <v>92</v>
      </c>
      <c r="B40" s="253">
        <v>10600</v>
      </c>
      <c r="C40" s="253">
        <v>1</v>
      </c>
      <c r="D40" s="253"/>
      <c r="E40" s="260">
        <v>10600</v>
      </c>
      <c r="F40" s="253">
        <v>0</v>
      </c>
      <c r="G40" s="255">
        <v>10600</v>
      </c>
      <c r="H40" s="253">
        <v>12</v>
      </c>
      <c r="I40" s="255">
        <f>G40*H40</f>
        <v>127200</v>
      </c>
      <c r="J40" t="s" s="261">
        <v>56</v>
      </c>
      <c r="K40" s="262"/>
      <c r="L40" s="262"/>
      <c r="M40" s="262"/>
      <c r="N40" s="262"/>
      <c r="O40" s="262"/>
      <c r="P40" s="262"/>
      <c r="Q40" s="22"/>
      <c r="R40" s="2"/>
      <c r="S40" s="2"/>
    </row>
    <row r="41" ht="41.25" customHeight="1">
      <c r="A41" t="s" s="259">
        <v>93</v>
      </c>
      <c r="B41" s="253">
        <v>10600</v>
      </c>
      <c r="C41" s="253">
        <v>1</v>
      </c>
      <c r="D41" s="253"/>
      <c r="E41" s="260">
        <v>10600</v>
      </c>
      <c r="F41" s="253">
        <v>0</v>
      </c>
      <c r="G41" s="255">
        <v>10600</v>
      </c>
      <c r="H41" s="253">
        <v>12</v>
      </c>
      <c r="I41" s="255">
        <f>G41*H41</f>
        <v>127200</v>
      </c>
      <c r="J41" t="s" s="261">
        <v>58</v>
      </c>
      <c r="K41" s="262"/>
      <c r="L41" s="262"/>
      <c r="M41" s="262"/>
      <c r="N41" s="262"/>
      <c r="O41" s="262"/>
      <c r="P41" s="262"/>
      <c r="Q41" s="22"/>
      <c r="R41" s="2"/>
      <c r="S41" s="2"/>
    </row>
    <row r="42" ht="43.5" customHeight="1">
      <c r="A42" t="s" s="259">
        <v>94</v>
      </c>
      <c r="B42" s="253">
        <v>2600</v>
      </c>
      <c r="C42" s="253">
        <v>1</v>
      </c>
      <c r="D42" s="253"/>
      <c r="E42" s="260">
        <v>2600</v>
      </c>
      <c r="F42" s="253">
        <v>0</v>
      </c>
      <c r="G42" s="255">
        <v>2600</v>
      </c>
      <c r="H42" s="253">
        <v>12</v>
      </c>
      <c r="I42" s="255">
        <f>G42*H42</f>
        <v>31200</v>
      </c>
      <c r="J42" t="s" s="82">
        <v>95</v>
      </c>
      <c r="K42" s="83"/>
      <c r="L42" s="83"/>
      <c r="M42" s="83"/>
      <c r="N42" s="83"/>
      <c r="O42" s="83"/>
      <c r="P42" s="263"/>
      <c r="Q42" s="22"/>
      <c r="R42" s="2"/>
      <c r="S42" s="2"/>
    </row>
    <row r="43" ht="12" customHeight="1">
      <c r="A43" t="s" s="264">
        <v>39</v>
      </c>
      <c r="B43" s="265">
        <f>SUM(B36:B42)</f>
        <v>161150</v>
      </c>
      <c r="C43" s="170"/>
      <c r="D43" s="265">
        <f>SUM(D36:D42)</f>
        <v>50850</v>
      </c>
      <c r="E43" s="170">
        <f>SUM(E36:E42)</f>
        <v>182800</v>
      </c>
      <c r="F43" s="265">
        <f>SUM(F36:F42)</f>
        <v>15356.7</v>
      </c>
      <c r="G43" s="265">
        <f>SUM(G36:G42)</f>
        <v>204006.7</v>
      </c>
      <c r="H43" s="265">
        <v>12</v>
      </c>
      <c r="I43" s="265">
        <f>SUM(I36:I42)</f>
        <v>2448080.4</v>
      </c>
      <c r="J43" s="266"/>
      <c r="K43" s="267"/>
      <c r="L43" s="267"/>
      <c r="M43" s="267"/>
      <c r="N43" s="267"/>
      <c r="O43" s="267"/>
      <c r="P43" s="268"/>
      <c r="Q43" s="22"/>
      <c r="R43" s="2"/>
      <c r="S43" s="2"/>
    </row>
  </sheetData>
  <mergeCells count="61">
    <mergeCell ref="Q11:R11"/>
    <mergeCell ref="Q13:S14"/>
    <mergeCell ref="K2:M2"/>
    <mergeCell ref="K3:M3"/>
    <mergeCell ref="K4:L4"/>
    <mergeCell ref="K6:M7"/>
    <mergeCell ref="Q9:S9"/>
    <mergeCell ref="Q10:S10"/>
    <mergeCell ref="L14:M14"/>
    <mergeCell ref="D1:J1"/>
    <mergeCell ref="D2:G3"/>
    <mergeCell ref="H2:H3"/>
    <mergeCell ref="I2:J3"/>
    <mergeCell ref="D4:J4"/>
    <mergeCell ref="D5:G5"/>
    <mergeCell ref="I5:J5"/>
    <mergeCell ref="D6:G6"/>
    <mergeCell ref="I6:J6"/>
    <mergeCell ref="D7:G7"/>
    <mergeCell ref="I7:J7"/>
    <mergeCell ref="D8:G8"/>
    <mergeCell ref="I8:J8"/>
    <mergeCell ref="D9:G9"/>
    <mergeCell ref="I9:J9"/>
    <mergeCell ref="L9:M9"/>
    <mergeCell ref="L15:M15"/>
    <mergeCell ref="D10:J10"/>
    <mergeCell ref="D11:G11"/>
    <mergeCell ref="I11:J11"/>
    <mergeCell ref="L11:M11"/>
    <mergeCell ref="I12:J12"/>
    <mergeCell ref="L12:M12"/>
    <mergeCell ref="C21:F21"/>
    <mergeCell ref="I21:J21"/>
    <mergeCell ref="D13:J13"/>
    <mergeCell ref="D14:G14"/>
    <mergeCell ref="I14:J14"/>
    <mergeCell ref="D16:G16"/>
    <mergeCell ref="I16:J16"/>
    <mergeCell ref="D17:H17"/>
    <mergeCell ref="D18:H18"/>
    <mergeCell ref="D19:H19"/>
    <mergeCell ref="D15:G15"/>
    <mergeCell ref="I15:J15"/>
    <mergeCell ref="C22:F22"/>
    <mergeCell ref="I22:J22"/>
    <mergeCell ref="C23:F23"/>
    <mergeCell ref="I23:J23"/>
    <mergeCell ref="J43:P43"/>
    <mergeCell ref="D25:H25"/>
    <mergeCell ref="A34:D34"/>
    <mergeCell ref="J35:P35"/>
    <mergeCell ref="J36:P36"/>
    <mergeCell ref="J37:P37"/>
    <mergeCell ref="J38:P38"/>
    <mergeCell ref="J39:P39"/>
    <mergeCell ref="J40:P40"/>
    <mergeCell ref="J41:P41"/>
    <mergeCell ref="J42:P42"/>
    <mergeCell ref="C27:J27"/>
    <mergeCell ref="C28:M28"/>
  </mergeCells>
  <pageMargins left="0.708661" right="0.11811" top="0.19685" bottom="0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P28"/>
  <sheetViews>
    <sheetView workbookViewId="0" showGridLines="0" defaultGridColor="1"/>
  </sheetViews>
  <sheetFormatPr defaultColWidth="8.83333" defaultRowHeight="15" customHeight="1" outlineLevelRow="0" outlineLevelCol="0"/>
  <cols>
    <col min="1" max="1" width="27.5" style="269" customWidth="1"/>
    <col min="2" max="10" width="9.35156" style="269" customWidth="1"/>
    <col min="11" max="11" width="9.67188" style="269" customWidth="1"/>
    <col min="12" max="16" width="8.85156" style="269" customWidth="1"/>
    <col min="17" max="16384" width="8.85156" style="269" customWidth="1"/>
  </cols>
  <sheetData>
    <row r="1" ht="9.75" customHeight="1">
      <c r="A1" t="s" s="270">
        <v>96</v>
      </c>
      <c r="B1" s="271"/>
      <c r="C1" s="271"/>
      <c r="D1" s="271"/>
      <c r="E1" s="271"/>
      <c r="F1" s="271"/>
      <c r="G1" s="272"/>
      <c r="H1" s="273"/>
      <c r="I1" s="274"/>
      <c r="J1" s="275"/>
      <c r="K1" s="275"/>
      <c r="L1" s="275"/>
      <c r="M1" s="2"/>
      <c r="N1" s="2"/>
      <c r="O1" s="2"/>
      <c r="P1" s="2"/>
    </row>
    <row r="2" ht="16.5" customHeight="1">
      <c r="A2" s="276"/>
      <c r="B2" t="s" s="277">
        <v>97</v>
      </c>
      <c r="C2" s="278"/>
      <c r="D2" s="278"/>
      <c r="E2" s="279"/>
      <c r="F2" t="s" s="280">
        <v>98</v>
      </c>
      <c r="G2" s="281"/>
      <c r="H2" s="281"/>
      <c r="I2" s="282"/>
      <c r="J2" t="s" s="280">
        <v>99</v>
      </c>
      <c r="K2" s="282"/>
      <c r="L2" s="283"/>
      <c r="M2" s="284"/>
      <c r="N2" s="2"/>
      <c r="O2" s="2"/>
      <c r="P2" s="2"/>
    </row>
    <row r="3" ht="16.05" customHeight="1">
      <c r="A3" t="s" s="285">
        <v>100</v>
      </c>
      <c r="B3" t="s" s="286">
        <v>101</v>
      </c>
      <c r="C3" t="s" s="287">
        <v>102</v>
      </c>
      <c r="D3" t="s" s="287">
        <v>103</v>
      </c>
      <c r="E3" t="s" s="288">
        <v>104</v>
      </c>
      <c r="F3" t="s" s="286">
        <v>101</v>
      </c>
      <c r="G3" t="s" s="287">
        <v>102</v>
      </c>
      <c r="H3" t="s" s="287">
        <v>103</v>
      </c>
      <c r="I3" t="s" s="288">
        <v>104</v>
      </c>
      <c r="J3" t="s" s="286">
        <v>101</v>
      </c>
      <c r="K3" t="s" s="288">
        <v>102</v>
      </c>
      <c r="L3" s="289"/>
      <c r="M3" s="284"/>
      <c r="N3" s="2"/>
      <c r="O3" s="2"/>
      <c r="P3" s="2"/>
    </row>
    <row r="4" ht="16.05" customHeight="1">
      <c r="A4" t="s" s="290">
        <v>105</v>
      </c>
      <c r="B4" s="291">
        <v>17000</v>
      </c>
      <c r="C4" s="292">
        <v>204000</v>
      </c>
      <c r="D4" s="292">
        <v>61108</v>
      </c>
      <c r="E4" s="293">
        <f>C4-D4</f>
        <v>142892</v>
      </c>
      <c r="F4" s="291">
        <v>8667</v>
      </c>
      <c r="G4" s="292">
        <v>104000</v>
      </c>
      <c r="H4" s="292">
        <v>35450</v>
      </c>
      <c r="I4" s="293">
        <f>G4-H4</f>
        <v>68550</v>
      </c>
      <c r="J4" s="291">
        <v>8340</v>
      </c>
      <c r="K4" s="293">
        <f>J4*12</f>
        <v>100080</v>
      </c>
      <c r="L4" s="294"/>
      <c r="M4" s="284"/>
      <c r="N4" s="2"/>
      <c r="O4" s="2"/>
      <c r="P4" s="2"/>
    </row>
    <row r="5" ht="22.5" customHeight="1">
      <c r="A5" t="s" s="290">
        <v>106</v>
      </c>
      <c r="B5" s="291">
        <v>7083</v>
      </c>
      <c r="C5" s="292">
        <v>85000</v>
      </c>
      <c r="D5" s="292">
        <v>42967</v>
      </c>
      <c r="E5" s="293">
        <f>C5-D5</f>
        <v>42033</v>
      </c>
      <c r="F5" s="291">
        <v>7083</v>
      </c>
      <c r="G5" s="292">
        <v>80000</v>
      </c>
      <c r="H5" s="292">
        <v>182546.52</v>
      </c>
      <c r="I5" s="293">
        <f>G5-H5</f>
        <v>-102546.52</v>
      </c>
      <c r="J5" s="291">
        <v>7500</v>
      </c>
      <c r="K5" s="293">
        <f>J5*12</f>
        <v>90000</v>
      </c>
      <c r="L5" s="294"/>
      <c r="M5" s="284"/>
      <c r="N5" s="2"/>
      <c r="O5" s="2"/>
      <c r="P5" s="2"/>
    </row>
    <row r="6" ht="24" customHeight="1">
      <c r="A6" t="s" s="290">
        <v>107</v>
      </c>
      <c r="B6" s="291">
        <v>7213</v>
      </c>
      <c r="C6" s="292">
        <v>86550</v>
      </c>
      <c r="D6" s="292">
        <v>86550</v>
      </c>
      <c r="E6" s="293">
        <f>C6-D6</f>
        <v>0</v>
      </c>
      <c r="F6" s="291">
        <v>7213</v>
      </c>
      <c r="G6" s="292">
        <v>86550</v>
      </c>
      <c r="H6" s="292">
        <v>86550</v>
      </c>
      <c r="I6" s="293">
        <f>G6-H6</f>
        <v>0</v>
      </c>
      <c r="J6" s="291">
        <v>5700</v>
      </c>
      <c r="K6" s="293">
        <f>J6*12</f>
        <v>68400</v>
      </c>
      <c r="L6" s="294"/>
      <c r="M6" s="284"/>
      <c r="N6" s="2"/>
      <c r="O6" s="2"/>
      <c r="P6" s="2"/>
    </row>
    <row r="7" ht="34.5" customHeight="1">
      <c r="A7" t="s" s="290">
        <v>108</v>
      </c>
      <c r="B7" s="291">
        <v>3333</v>
      </c>
      <c r="C7" s="292">
        <v>39996</v>
      </c>
      <c r="D7" s="292">
        <v>0</v>
      </c>
      <c r="E7" s="293">
        <f>C7-D7</f>
        <v>39996</v>
      </c>
      <c r="F7" s="291">
        <v>3333</v>
      </c>
      <c r="G7" s="292">
        <v>39996</v>
      </c>
      <c r="H7" s="292">
        <v>37193</v>
      </c>
      <c r="I7" s="293">
        <f>G7-H7</f>
        <v>2803</v>
      </c>
      <c r="J7" s="291">
        <v>3333</v>
      </c>
      <c r="K7" s="293">
        <f>J7*12</f>
        <v>39996</v>
      </c>
      <c r="L7" s="294"/>
      <c r="M7" s="284"/>
      <c r="N7" s="2"/>
      <c r="O7" s="2"/>
      <c r="P7" s="2"/>
    </row>
    <row r="8" ht="45" customHeight="1">
      <c r="A8" t="s" s="290">
        <v>109</v>
      </c>
      <c r="B8" s="291">
        <v>2000</v>
      </c>
      <c r="C8" s="292">
        <v>24000</v>
      </c>
      <c r="D8" s="292">
        <v>17022</v>
      </c>
      <c r="E8" s="293">
        <f>C8-D8</f>
        <v>6978</v>
      </c>
      <c r="F8" s="291">
        <v>2000</v>
      </c>
      <c r="G8" s="292">
        <v>24000</v>
      </c>
      <c r="H8" s="292">
        <v>61250</v>
      </c>
      <c r="I8" s="293">
        <f>G8-H8</f>
        <v>-37250</v>
      </c>
      <c r="J8" s="291">
        <v>3000</v>
      </c>
      <c r="K8" s="293">
        <f>J8*12</f>
        <v>36000</v>
      </c>
      <c r="L8" s="294"/>
      <c r="M8" s="284"/>
      <c r="N8" s="2"/>
      <c r="O8" s="2"/>
      <c r="P8" s="2"/>
    </row>
    <row r="9" ht="12.75" customHeight="1">
      <c r="A9" t="s" s="295">
        <v>110</v>
      </c>
      <c r="B9" s="291">
        <v>6687</v>
      </c>
      <c r="C9" s="292">
        <v>82647</v>
      </c>
      <c r="D9" s="292">
        <v>85500</v>
      </c>
      <c r="E9" s="293">
        <f>C9-D9</f>
        <v>-2853</v>
      </c>
      <c r="F9" s="291">
        <v>7125</v>
      </c>
      <c r="G9" s="292">
        <v>90000</v>
      </c>
      <c r="H9" s="292">
        <v>68760</v>
      </c>
      <c r="I9" s="293">
        <f>G9-H9</f>
        <v>21240</v>
      </c>
      <c r="J9" s="291">
        <v>5666</v>
      </c>
      <c r="K9" s="293">
        <f>J9*12</f>
        <v>67992</v>
      </c>
      <c r="L9" s="294"/>
      <c r="M9" s="284"/>
      <c r="N9" s="2"/>
      <c r="O9" s="2"/>
      <c r="P9" s="2"/>
    </row>
    <row r="10" ht="21.75" customHeight="1">
      <c r="A10" t="s" s="290">
        <v>111</v>
      </c>
      <c r="B10" s="291">
        <v>5000</v>
      </c>
      <c r="C10" s="292">
        <v>60000</v>
      </c>
      <c r="D10" s="292">
        <v>54800</v>
      </c>
      <c r="E10" s="293">
        <f>C10-D10</f>
        <v>5200</v>
      </c>
      <c r="F10" s="291">
        <v>5000</v>
      </c>
      <c r="G10" s="292">
        <v>100000</v>
      </c>
      <c r="H10" s="292">
        <v>44588</v>
      </c>
      <c r="I10" s="293">
        <f>G10-H10</f>
        <v>55412</v>
      </c>
      <c r="J10" s="291">
        <v>8334</v>
      </c>
      <c r="K10" s="293">
        <f>J10*12</f>
        <v>100008</v>
      </c>
      <c r="L10" s="294"/>
      <c r="M10" s="284"/>
      <c r="N10" s="2"/>
      <c r="O10" s="2"/>
      <c r="P10" s="2"/>
    </row>
    <row r="11" ht="21.75" customHeight="1">
      <c r="A11" t="s" s="290">
        <v>112</v>
      </c>
      <c r="B11" s="291">
        <v>5000</v>
      </c>
      <c r="C11" s="292">
        <v>60000</v>
      </c>
      <c r="D11" s="292">
        <v>60000</v>
      </c>
      <c r="E11" s="293">
        <f>C11-D11</f>
        <v>0</v>
      </c>
      <c r="F11" s="291">
        <v>7500</v>
      </c>
      <c r="G11" s="292">
        <v>90000</v>
      </c>
      <c r="H11" s="292">
        <v>60000</v>
      </c>
      <c r="I11" s="293">
        <f>G11-H11</f>
        <v>30000</v>
      </c>
      <c r="J11" s="291">
        <v>18200</v>
      </c>
      <c r="K11" s="293">
        <f>J11*12</f>
        <v>218400</v>
      </c>
      <c r="L11" s="296"/>
      <c r="M11" s="284"/>
      <c r="N11" s="2"/>
      <c r="O11" s="2"/>
      <c r="P11" s="2"/>
    </row>
    <row r="12" ht="24" customHeight="1">
      <c r="A12" t="s" s="290">
        <v>113</v>
      </c>
      <c r="B12" s="291"/>
      <c r="C12" s="292"/>
      <c r="D12" s="292"/>
      <c r="E12" s="293"/>
      <c r="F12" s="291"/>
      <c r="G12" s="292"/>
      <c r="H12" s="292"/>
      <c r="I12" s="293"/>
      <c r="J12" s="291">
        <v>5000</v>
      </c>
      <c r="K12" s="293">
        <f>J12*12</f>
        <v>60000</v>
      </c>
      <c r="L12" s="294"/>
      <c r="M12" s="284"/>
      <c r="N12" s="2"/>
      <c r="O12" s="2"/>
      <c r="P12" s="2"/>
    </row>
    <row r="13" ht="16.05" customHeight="1">
      <c r="A13" t="s" s="297">
        <v>114</v>
      </c>
      <c r="B13" s="298">
        <f>SUM(B4:B11)</f>
        <v>53316</v>
      </c>
      <c r="C13" s="299">
        <f>SUM(C4:C11)</f>
        <v>642193</v>
      </c>
      <c r="D13" s="299"/>
      <c r="E13" s="300"/>
      <c r="F13" s="298">
        <f>SUM(F4:F11)</f>
        <v>47921</v>
      </c>
      <c r="G13" s="299">
        <f>SUM(G4:G11)</f>
        <v>614546</v>
      </c>
      <c r="H13" s="299">
        <f>SUM(H4:H11)</f>
        <v>576337.52</v>
      </c>
      <c r="I13" s="300">
        <f>SUM(I4:I11)</f>
        <v>38208.48</v>
      </c>
      <c r="J13" s="298"/>
      <c r="K13" s="300">
        <f>SUM(K4:K12)</f>
        <v>780876</v>
      </c>
      <c r="L13" s="301"/>
      <c r="M13" s="284"/>
      <c r="N13" s="2"/>
      <c r="O13" s="2"/>
      <c r="P13" s="2"/>
    </row>
    <row r="14" ht="21.75" customHeight="1">
      <c r="A14" t="s" s="302">
        <v>64</v>
      </c>
      <c r="B14" s="291"/>
      <c r="C14" s="292"/>
      <c r="D14" s="292"/>
      <c r="E14" s="293"/>
      <c r="F14" s="291"/>
      <c r="G14" s="292"/>
      <c r="H14" s="292"/>
      <c r="I14" s="293"/>
      <c r="J14" s="291"/>
      <c r="K14" s="303"/>
      <c r="L14" s="304"/>
      <c r="M14" s="284"/>
      <c r="N14" s="2"/>
      <c r="O14" s="2"/>
      <c r="P14" s="2"/>
    </row>
    <row r="15" ht="22.5" customHeight="1">
      <c r="A15" t="s" s="290">
        <v>115</v>
      </c>
      <c r="B15" s="291">
        <v>2061</v>
      </c>
      <c r="C15" s="292">
        <v>24732</v>
      </c>
      <c r="D15" s="292">
        <v>19499</v>
      </c>
      <c r="E15" s="293">
        <f>C15-D15</f>
        <v>5233</v>
      </c>
      <c r="F15" s="291">
        <v>2061</v>
      </c>
      <c r="G15" s="292">
        <v>24732</v>
      </c>
      <c r="H15" s="292">
        <v>33891.51</v>
      </c>
      <c r="I15" s="293">
        <f>G15-H15</f>
        <v>-9159.51</v>
      </c>
      <c r="J15" s="291">
        <v>2083</v>
      </c>
      <c r="K15" s="293">
        <f>J15*12</f>
        <v>24996</v>
      </c>
      <c r="L15" s="294"/>
      <c r="M15" s="284"/>
      <c r="N15" s="2"/>
      <c r="O15" s="2"/>
      <c r="P15" s="2"/>
    </row>
    <row r="16" ht="33.75" customHeight="1">
      <c r="A16" t="s" s="290">
        <v>116</v>
      </c>
      <c r="B16" s="291">
        <v>18333</v>
      </c>
      <c r="C16" s="292">
        <v>220000</v>
      </c>
      <c r="D16" s="292">
        <v>191620</v>
      </c>
      <c r="E16" s="293">
        <f>C16-D16</f>
        <v>28380</v>
      </c>
      <c r="F16" s="291">
        <v>18333</v>
      </c>
      <c r="G16" s="292">
        <v>220000</v>
      </c>
      <c r="H16" s="292">
        <v>129848</v>
      </c>
      <c r="I16" s="293">
        <f>G16-H16</f>
        <v>90152</v>
      </c>
      <c r="J16" s="291">
        <v>1500</v>
      </c>
      <c r="K16" s="293">
        <f>J16*12</f>
        <v>18000</v>
      </c>
      <c r="L16" s="294"/>
      <c r="M16" s="284"/>
      <c r="N16" s="2"/>
      <c r="O16" s="2"/>
      <c r="P16" s="2"/>
    </row>
    <row r="17" ht="23.25" customHeight="1">
      <c r="A17" t="s" s="290">
        <v>117</v>
      </c>
      <c r="B17" s="291">
        <v>10000</v>
      </c>
      <c r="C17" s="292">
        <v>120000</v>
      </c>
      <c r="D17" s="292">
        <v>121660</v>
      </c>
      <c r="E17" s="293">
        <f>C17-D17</f>
        <v>-1660</v>
      </c>
      <c r="F17" s="291">
        <v>10000</v>
      </c>
      <c r="G17" s="292">
        <v>120000</v>
      </c>
      <c r="H17" s="292">
        <v>176843.98</v>
      </c>
      <c r="I17" s="293">
        <f>G17-H17</f>
        <v>-56843.98</v>
      </c>
      <c r="J17" s="291">
        <v>7000</v>
      </c>
      <c r="K17" s="293">
        <f>J17*12</f>
        <v>84000</v>
      </c>
      <c r="L17" s="294"/>
      <c r="M17" s="284"/>
      <c r="N17" s="2"/>
      <c r="O17" s="2"/>
      <c r="P17" s="2"/>
    </row>
    <row r="18" ht="43.5" customHeight="1">
      <c r="A18" t="s" s="290">
        <v>118</v>
      </c>
      <c r="B18" s="291">
        <v>8833</v>
      </c>
      <c r="C18" s="292">
        <v>106000</v>
      </c>
      <c r="D18" s="292">
        <v>49031.6</v>
      </c>
      <c r="E18" s="293">
        <f>C18-D18</f>
        <v>56968.4</v>
      </c>
      <c r="F18" s="291">
        <v>8833</v>
      </c>
      <c r="G18" s="292">
        <v>206000</v>
      </c>
      <c r="H18" s="292">
        <v>229110.6</v>
      </c>
      <c r="I18" s="293">
        <f>G18-H18</f>
        <v>-23110.6</v>
      </c>
      <c r="J18" s="291">
        <v>16800</v>
      </c>
      <c r="K18" s="293">
        <f>J18*12</f>
        <v>201600</v>
      </c>
      <c r="L18" s="294"/>
      <c r="M18" s="284"/>
      <c r="N18" s="2"/>
      <c r="O18" s="2"/>
      <c r="P18" s="2"/>
    </row>
    <row r="19" ht="11.25" customHeight="1">
      <c r="A19" t="s" s="295">
        <v>119</v>
      </c>
      <c r="B19" s="291">
        <v>2500</v>
      </c>
      <c r="C19" s="292">
        <v>30000</v>
      </c>
      <c r="D19" s="292">
        <v>24392</v>
      </c>
      <c r="E19" s="293">
        <f>C19-D19</f>
        <v>5608</v>
      </c>
      <c r="F19" s="291">
        <v>2500</v>
      </c>
      <c r="G19" s="292">
        <v>46000</v>
      </c>
      <c r="H19" s="292">
        <v>40063.67</v>
      </c>
      <c r="I19" s="293">
        <f>G19-H19</f>
        <v>5936.33</v>
      </c>
      <c r="J19" s="291">
        <v>350</v>
      </c>
      <c r="K19" s="293">
        <f>J19*12</f>
        <v>4200</v>
      </c>
      <c r="L19" s="294"/>
      <c r="M19" s="284"/>
      <c r="N19" s="2"/>
      <c r="O19" s="2"/>
      <c r="P19" s="2"/>
    </row>
    <row r="20" ht="11.25" customHeight="1">
      <c r="A20" t="s" s="295">
        <v>120</v>
      </c>
      <c r="B20" s="291">
        <v>667</v>
      </c>
      <c r="C20" s="292">
        <v>8000</v>
      </c>
      <c r="D20" s="292">
        <v>8000</v>
      </c>
      <c r="E20" s="293">
        <f>C20-D20</f>
        <v>0</v>
      </c>
      <c r="F20" s="291">
        <v>750</v>
      </c>
      <c r="G20" s="292">
        <v>9000</v>
      </c>
      <c r="H20" s="292">
        <v>6900</v>
      </c>
      <c r="I20" s="293">
        <f>G20-H20</f>
        <v>2100</v>
      </c>
      <c r="J20" s="291"/>
      <c r="K20" s="293">
        <f>J20*12</f>
        <v>0</v>
      </c>
      <c r="L20" s="294"/>
      <c r="M20" s="284"/>
      <c r="N20" s="2"/>
      <c r="O20" s="2"/>
      <c r="P20" s="2"/>
    </row>
    <row r="21" ht="21" customHeight="1">
      <c r="A21" t="s" s="290">
        <v>121</v>
      </c>
      <c r="B21" s="291">
        <v>1700</v>
      </c>
      <c r="C21" s="292">
        <v>20400</v>
      </c>
      <c r="D21" s="292">
        <v>5900</v>
      </c>
      <c r="E21" s="293">
        <f>C21-D21</f>
        <v>14500</v>
      </c>
      <c r="F21" s="291">
        <v>575</v>
      </c>
      <c r="G21" s="292">
        <v>6900</v>
      </c>
      <c r="H21" s="292">
        <v>5900</v>
      </c>
      <c r="I21" s="293">
        <f>G21-H21</f>
        <v>1000</v>
      </c>
      <c r="J21" s="291"/>
      <c r="K21" s="293">
        <v>0</v>
      </c>
      <c r="L21" s="294"/>
      <c r="M21" s="284"/>
      <c r="N21" s="2"/>
      <c r="O21" s="2"/>
      <c r="P21" s="2"/>
    </row>
    <row r="22" ht="9.75" customHeight="1">
      <c r="A22" t="s" s="295">
        <v>122</v>
      </c>
      <c r="B22" s="291">
        <v>3333</v>
      </c>
      <c r="C22" s="292">
        <v>40000</v>
      </c>
      <c r="D22" s="292">
        <v>0</v>
      </c>
      <c r="E22" s="293">
        <f>C22-D22</f>
        <v>40000</v>
      </c>
      <c r="F22" s="291">
        <v>3334</v>
      </c>
      <c r="G22" s="292">
        <v>40000</v>
      </c>
      <c r="H22" s="292">
        <v>40000</v>
      </c>
      <c r="I22" s="293">
        <f>G22-H22</f>
        <v>0</v>
      </c>
      <c r="J22" s="291"/>
      <c r="K22" s="293">
        <f>J22*12</f>
        <v>0</v>
      </c>
      <c r="L22" s="294"/>
      <c r="M22" s="284"/>
      <c r="N22" s="2"/>
      <c r="O22" s="2"/>
      <c r="P22" s="2"/>
    </row>
    <row r="23" ht="16.05" customHeight="1">
      <c r="A23" t="s" s="297">
        <v>114</v>
      </c>
      <c r="B23" s="298">
        <f>SUM(B15:B22)</f>
        <v>47427</v>
      </c>
      <c r="C23" s="299">
        <f>SUM(C15:C22)</f>
        <v>569132</v>
      </c>
      <c r="D23" s="305"/>
      <c r="E23" s="306"/>
      <c r="F23" s="298">
        <f>SUM(F15:F22)</f>
        <v>46386</v>
      </c>
      <c r="G23" s="299">
        <f>SUM(G15:G22)</f>
        <v>672632</v>
      </c>
      <c r="H23" s="299">
        <f>SUM(H15:H22)</f>
        <v>662557.76</v>
      </c>
      <c r="I23" s="300">
        <f>SUM(I14:I22)</f>
        <v>10074.24</v>
      </c>
      <c r="J23" s="307"/>
      <c r="K23" s="300">
        <f>SUM(K15:K22)</f>
        <v>332796</v>
      </c>
      <c r="L23" s="301"/>
      <c r="M23" s="284"/>
      <c r="N23" s="2"/>
      <c r="O23" s="2"/>
      <c r="P23" t="s" s="65">
        <v>123</v>
      </c>
    </row>
    <row r="24" ht="12" customHeight="1">
      <c r="A24" t="s" s="285">
        <v>124</v>
      </c>
      <c r="B24" s="298">
        <v>876000</v>
      </c>
      <c r="C24" s="299">
        <v>1051200</v>
      </c>
      <c r="D24" s="299">
        <v>1045440</v>
      </c>
      <c r="E24" s="300">
        <f>C24-D24</f>
        <v>5760</v>
      </c>
      <c r="F24" s="298">
        <v>95160</v>
      </c>
      <c r="G24" s="299">
        <v>1141920</v>
      </c>
      <c r="H24" s="299">
        <v>1120080</v>
      </c>
      <c r="I24" s="300">
        <f>G24-H24</f>
        <v>21840</v>
      </c>
      <c r="J24" s="307"/>
      <c r="K24" s="300">
        <v>1141920</v>
      </c>
      <c r="L24" s="301"/>
      <c r="M24" s="284"/>
      <c r="N24" s="2"/>
      <c r="O24" s="2"/>
      <c r="P24" s="2"/>
    </row>
    <row r="25" ht="33" customHeight="1">
      <c r="A25" t="s" s="302">
        <v>125</v>
      </c>
      <c r="B25" s="298">
        <v>92513.399999999994</v>
      </c>
      <c r="C25" s="299">
        <v>1110161</v>
      </c>
      <c r="D25" s="299">
        <v>1107718</v>
      </c>
      <c r="E25" s="300">
        <f>C25-D25</f>
        <v>2443</v>
      </c>
      <c r="F25" s="298">
        <v>95289</v>
      </c>
      <c r="G25" s="299">
        <v>2644247.72</v>
      </c>
      <c r="H25" s="299">
        <v>2670301.54</v>
      </c>
      <c r="I25" s="300">
        <f>G25-H25</f>
        <v>-26053.82</v>
      </c>
      <c r="J25" s="307"/>
      <c r="K25" s="308">
        <v>2448080.4</v>
      </c>
      <c r="L25" s="309"/>
      <c r="M25" s="284"/>
      <c r="N25" s="2"/>
      <c r="O25" s="2"/>
      <c r="P25" s="2"/>
    </row>
    <row r="26" ht="15.75" customHeight="1">
      <c r="A26" t="s" s="310">
        <v>126</v>
      </c>
      <c r="B26" s="311"/>
      <c r="C26" s="312">
        <f>C13+C23+C24+C25</f>
        <v>3372686</v>
      </c>
      <c r="D26" s="312">
        <f>D13+D23+D24+D25</f>
        <v>2153158</v>
      </c>
      <c r="E26" s="313">
        <f>E13+E23+E24+E25</f>
        <v>8203</v>
      </c>
      <c r="F26" s="311"/>
      <c r="G26" s="312">
        <f>G13+G23+G24+G25</f>
        <v>5073345.72</v>
      </c>
      <c r="H26" s="312">
        <f>H13+H23+H24+H25</f>
        <v>5029276.82</v>
      </c>
      <c r="I26" s="313">
        <f>I13+I23+I24+I25</f>
        <v>44068.9</v>
      </c>
      <c r="J26" s="311"/>
      <c r="K26" s="313">
        <f>K13+K23+K24+K25</f>
        <v>4703672.4</v>
      </c>
      <c r="L26" s="314"/>
      <c r="M26" s="284"/>
      <c r="N26" s="2"/>
      <c r="O26" s="2"/>
      <c r="P26" s="2"/>
    </row>
    <row r="27" ht="20.25" customHeight="1">
      <c r="A27" t="s" s="315">
        <v>127</v>
      </c>
      <c r="B27" s="316"/>
      <c r="C27" s="317"/>
      <c r="D27" s="317"/>
      <c r="E27" s="318"/>
      <c r="F27" s="316"/>
      <c r="G27" s="317"/>
      <c r="H27" s="317">
        <v>467096</v>
      </c>
      <c r="I27" s="318"/>
      <c r="J27" s="316"/>
      <c r="K27" s="318"/>
      <c r="L27" s="319"/>
      <c r="M27" s="284"/>
      <c r="N27" s="2"/>
      <c r="O27" s="2"/>
      <c r="P27" s="2"/>
    </row>
    <row r="28" ht="15.75" customHeight="1">
      <c r="A28" t="s" s="320">
        <v>114</v>
      </c>
      <c r="B28" s="311"/>
      <c r="C28" s="312"/>
      <c r="D28" s="312"/>
      <c r="E28" s="313"/>
      <c r="F28" s="311"/>
      <c r="G28" s="312"/>
      <c r="H28" s="312">
        <f>SUM(H26:H27)</f>
        <v>5496372.82</v>
      </c>
      <c r="I28" s="313"/>
      <c r="J28" s="311"/>
      <c r="K28" s="313"/>
      <c r="L28" s="314"/>
      <c r="M28" s="284"/>
      <c r="N28" s="2"/>
      <c r="O28" s="2"/>
      <c r="P28" s="2"/>
    </row>
  </sheetData>
  <mergeCells count="4">
    <mergeCell ref="A1:G1"/>
    <mergeCell ref="B2:E2"/>
    <mergeCell ref="F2:I2"/>
    <mergeCell ref="J2:K2"/>
  </mergeCells>
  <pageMargins left="1.02362" right="0.23622" top="0.19685" bottom="0" header="0.11811" footer="0.11811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K32"/>
  <sheetViews>
    <sheetView workbookViewId="0" showGridLines="0" defaultGridColor="1"/>
  </sheetViews>
  <sheetFormatPr defaultColWidth="8.83333" defaultRowHeight="15" customHeight="1" outlineLevelRow="0" outlineLevelCol="0"/>
  <cols>
    <col min="1" max="1" width="28" style="321" customWidth="1"/>
    <col min="2" max="2" width="7.67188" style="321" customWidth="1"/>
    <col min="3" max="3" width="10.1719" style="321" customWidth="1"/>
    <col min="4" max="4" width="7" style="321" customWidth="1"/>
    <col min="5" max="5" width="12.5" style="321" customWidth="1"/>
    <col min="6" max="6" width="10.1719" style="321" customWidth="1"/>
    <col min="7" max="7" width="11.3516" style="321" customWidth="1"/>
    <col min="8" max="8" width="11" style="321" customWidth="1"/>
    <col min="9" max="9" width="13.1719" style="321" customWidth="1"/>
    <col min="10" max="10" width="8.85156" style="321" customWidth="1"/>
    <col min="11" max="11" width="9.85156" style="321" customWidth="1"/>
    <col min="12" max="16384" width="8.85156" style="321" customWidth="1"/>
  </cols>
  <sheetData>
    <row r="1" ht="15.75" customHeight="1">
      <c r="A1" s="322"/>
      <c r="B1" s="323">
        <v>2019</v>
      </c>
      <c r="C1" s="324"/>
      <c r="D1" s="323">
        <v>2020</v>
      </c>
      <c r="E1" s="324"/>
      <c r="F1" s="323">
        <v>2021</v>
      </c>
      <c r="G1" s="324"/>
      <c r="H1" s="284"/>
      <c r="I1" s="2"/>
      <c r="J1" s="2"/>
      <c r="K1" s="2"/>
    </row>
    <row r="2" ht="15.75" customHeight="1">
      <c r="A2" s="325"/>
      <c r="B2" t="s" s="326">
        <v>128</v>
      </c>
      <c r="C2" t="s" s="327">
        <v>129</v>
      </c>
      <c r="D2" t="s" s="326">
        <v>128</v>
      </c>
      <c r="E2" t="s" s="327">
        <v>129</v>
      </c>
      <c r="F2" t="s" s="326">
        <v>128</v>
      </c>
      <c r="G2" t="s" s="327">
        <v>129</v>
      </c>
      <c r="H2" s="284"/>
      <c r="I2" s="2"/>
      <c r="J2" s="2"/>
      <c r="K2" s="2"/>
    </row>
    <row r="3" ht="24" customHeight="1">
      <c r="A3" t="s" s="328">
        <v>130</v>
      </c>
      <c r="B3" s="329">
        <v>7213</v>
      </c>
      <c r="C3" s="330">
        <v>86550</v>
      </c>
      <c r="D3" s="329">
        <v>7213</v>
      </c>
      <c r="E3" s="330">
        <v>86550</v>
      </c>
      <c r="F3" s="329">
        <v>5700</v>
      </c>
      <c r="G3" s="330">
        <f>F3*12</f>
        <v>68400</v>
      </c>
      <c r="H3" s="284"/>
      <c r="I3" s="2"/>
      <c r="J3" s="2"/>
      <c r="K3" s="2"/>
    </row>
    <row r="4" ht="34.5" customHeight="1">
      <c r="A4" t="s" s="331">
        <v>131</v>
      </c>
      <c r="B4" s="291">
        <v>3333</v>
      </c>
      <c r="C4" s="293">
        <v>39996</v>
      </c>
      <c r="D4" s="291">
        <v>3333</v>
      </c>
      <c r="E4" s="293">
        <v>39996</v>
      </c>
      <c r="F4" s="291">
        <v>3333</v>
      </c>
      <c r="G4" s="293">
        <f>F4*12</f>
        <v>39996</v>
      </c>
      <c r="H4" s="284"/>
      <c r="I4" s="2"/>
      <c r="J4" s="2"/>
      <c r="K4" s="2"/>
    </row>
    <row r="5" ht="46.5" customHeight="1">
      <c r="A5" t="s" s="331">
        <v>132</v>
      </c>
      <c r="B5" s="291">
        <v>2000</v>
      </c>
      <c r="C5" s="293">
        <v>24000</v>
      </c>
      <c r="D5" s="291">
        <v>2000</v>
      </c>
      <c r="E5" s="293">
        <v>24000</v>
      </c>
      <c r="F5" s="291">
        <v>3000</v>
      </c>
      <c r="G5" s="293">
        <f>F5*12</f>
        <v>36000</v>
      </c>
      <c r="H5" s="284"/>
      <c r="I5" s="2"/>
      <c r="J5" s="2"/>
      <c r="K5" s="2"/>
    </row>
    <row r="6" ht="24" customHeight="1">
      <c r="A6" t="s" s="331">
        <v>133</v>
      </c>
      <c r="B6" s="291"/>
      <c r="C6" s="293"/>
      <c r="D6" s="291"/>
      <c r="E6" s="293"/>
      <c r="F6" s="291">
        <v>5000</v>
      </c>
      <c r="G6" s="293">
        <f>F6*12</f>
        <v>60000</v>
      </c>
      <c r="H6" s="284"/>
      <c r="I6" s="2"/>
      <c r="J6" s="2"/>
      <c r="K6" s="2"/>
    </row>
    <row r="7" ht="23.25" customHeight="1">
      <c r="A7" t="s" s="331">
        <v>134</v>
      </c>
      <c r="B7" s="291">
        <v>10000</v>
      </c>
      <c r="C7" s="293">
        <v>120000</v>
      </c>
      <c r="D7" s="291">
        <v>10000</v>
      </c>
      <c r="E7" s="293">
        <v>120000</v>
      </c>
      <c r="F7" s="291">
        <v>7000</v>
      </c>
      <c r="G7" s="293">
        <f>F7*12</f>
        <v>84000</v>
      </c>
      <c r="H7" s="284"/>
      <c r="I7" s="2"/>
      <c r="J7" s="2"/>
      <c r="K7" s="2"/>
    </row>
    <row r="8" ht="25.5" customHeight="1">
      <c r="A8" t="s" s="331">
        <v>135</v>
      </c>
      <c r="B8" s="291">
        <v>1700</v>
      </c>
      <c r="C8" s="293">
        <v>20400</v>
      </c>
      <c r="D8" s="291">
        <v>575</v>
      </c>
      <c r="E8" s="293">
        <v>6900</v>
      </c>
      <c r="F8" s="291"/>
      <c r="G8" s="293">
        <v>6900</v>
      </c>
      <c r="H8" s="284"/>
      <c r="I8" s="2"/>
      <c r="J8" s="2"/>
      <c r="K8" s="2"/>
    </row>
    <row r="9" ht="46.5" customHeight="1">
      <c r="A9" t="s" s="332">
        <v>136</v>
      </c>
      <c r="B9" s="333">
        <v>92513.399999999994</v>
      </c>
      <c r="C9" s="334">
        <v>1110161</v>
      </c>
      <c r="D9" s="333">
        <f>E9/12</f>
        <v>220353.976666667</v>
      </c>
      <c r="E9" s="334">
        <v>2644247.72</v>
      </c>
      <c r="F9" s="333">
        <f>G9/12</f>
        <v>146406.7</v>
      </c>
      <c r="G9" s="335">
        <f>I23</f>
        <v>1756880.4</v>
      </c>
      <c r="H9" s="284"/>
      <c r="I9" s="2"/>
      <c r="J9" s="2"/>
      <c r="K9" s="2"/>
    </row>
    <row r="10" ht="16.5" customHeight="1">
      <c r="A10" t="s" s="336">
        <v>137</v>
      </c>
      <c r="B10" s="337"/>
      <c r="C10" s="338">
        <f>SUM(C3:C9)</f>
        <v>1401107</v>
      </c>
      <c r="D10" s="339"/>
      <c r="E10" s="338">
        <f>SUM(E3:E9)</f>
        <v>2921693.72</v>
      </c>
      <c r="F10" s="339"/>
      <c r="G10" s="338">
        <f>SUM(G3:G9)</f>
        <v>2052176.4</v>
      </c>
      <c r="H10" s="2"/>
      <c r="I10" s="2"/>
      <c r="J10" s="2"/>
      <c r="K10" s="2"/>
    </row>
    <row r="11" ht="15.75" customHeight="1">
      <c r="A11" s="340"/>
      <c r="B11" s="340"/>
      <c r="C11" s="2"/>
      <c r="D11" s="2"/>
      <c r="E11" s="2"/>
      <c r="F11" s="2"/>
      <c r="G11" s="2"/>
      <c r="H11" s="2"/>
      <c r="I11" s="2"/>
      <c r="J11" s="2"/>
      <c r="K11" s="2"/>
    </row>
    <row r="12" ht="15" customHeight="1">
      <c r="A12" t="s" s="341">
        <v>138</v>
      </c>
      <c r="B12" s="330">
        <v>855</v>
      </c>
      <c r="C12" s="284"/>
      <c r="D12" s="2"/>
      <c r="E12" s="2"/>
      <c r="F12" s="2"/>
      <c r="G12" s="2"/>
      <c r="H12" s="2"/>
      <c r="I12" s="2"/>
      <c r="J12" s="2"/>
      <c r="K12" s="2"/>
    </row>
    <row r="13" ht="16.05" customHeight="1">
      <c r="A13" t="s" s="342">
        <v>139</v>
      </c>
      <c r="B13" s="293">
        <v>16807.3</v>
      </c>
      <c r="C13" s="284"/>
      <c r="D13" s="2"/>
      <c r="E13" s="2"/>
      <c r="F13" s="2"/>
      <c r="G13" s="2"/>
      <c r="H13" s="2"/>
      <c r="I13" s="2"/>
      <c r="J13" s="2"/>
      <c r="K13" s="2"/>
    </row>
    <row r="14" ht="15.75" customHeight="1">
      <c r="A14" t="s" s="343">
        <v>140</v>
      </c>
      <c r="B14" s="344">
        <f>SUM(B12:B13)</f>
        <v>17662.3</v>
      </c>
      <c r="C14" s="284"/>
      <c r="D14" s="2"/>
      <c r="E14" s="2"/>
      <c r="F14" s="2"/>
      <c r="G14" s="2"/>
      <c r="H14" s="2"/>
      <c r="I14" s="2"/>
      <c r="J14" s="2"/>
      <c r="K14" s="2"/>
    </row>
    <row r="15" ht="16.5" customHeight="1">
      <c r="A15" s="345"/>
      <c r="B15" s="346"/>
      <c r="C15" s="2"/>
      <c r="D15" s="2"/>
      <c r="E15" s="2"/>
      <c r="F15" s="2"/>
      <c r="G15" s="2"/>
      <c r="H15" s="2"/>
      <c r="I15" s="2"/>
      <c r="J15" s="2"/>
      <c r="K15" s="2"/>
    </row>
    <row r="16" ht="16.05" customHeight="1">
      <c r="A16" t="s" s="347">
        <v>141</v>
      </c>
      <c r="B16" s="348"/>
      <c r="C16" s="349"/>
      <c r="D16" s="349"/>
      <c r="E16" t="s" s="347">
        <v>142</v>
      </c>
      <c r="F16" s="349"/>
      <c r="G16" s="349"/>
      <c r="H16" s="2"/>
      <c r="I16" s="2"/>
      <c r="J16" s="2"/>
      <c r="K16" s="2"/>
    </row>
    <row r="17" ht="16.05" customHeight="1">
      <c r="A17" s="350"/>
      <c r="B17" s="351"/>
      <c r="C17" s="350"/>
      <c r="D17" s="350"/>
      <c r="E17" s="350"/>
      <c r="F17" s="350"/>
      <c r="G17" s="350"/>
      <c r="H17" s="350"/>
      <c r="I17" s="350"/>
      <c r="J17" s="350"/>
      <c r="K17" s="350"/>
    </row>
    <row r="18" ht="147.75" customHeight="1">
      <c r="A18" t="s" s="93">
        <v>44</v>
      </c>
      <c r="B18" s="352">
        <f>D18</f>
        <v>50850</v>
      </c>
      <c r="C18" s="352">
        <v>1</v>
      </c>
      <c r="D18" s="352">
        <f>E18+(45000*0.13)</f>
        <v>50850</v>
      </c>
      <c r="E18" s="353">
        <v>45000</v>
      </c>
      <c r="F18" s="352">
        <f>D18*0.302</f>
        <v>15356.7</v>
      </c>
      <c r="G18" s="354">
        <f>D18+F18</f>
        <v>66206.7</v>
      </c>
      <c r="H18" s="354">
        <v>12</v>
      </c>
      <c r="I18" s="354">
        <f>G18*H18</f>
        <v>794480.4</v>
      </c>
      <c r="J18" t="s" s="355">
        <v>85</v>
      </c>
      <c r="K18" s="356"/>
    </row>
    <row r="19" ht="92.25" customHeight="1">
      <c r="A19" t="s" s="259">
        <v>86</v>
      </c>
      <c r="B19" s="352">
        <v>45000</v>
      </c>
      <c r="C19" s="352">
        <v>1</v>
      </c>
      <c r="D19" s="352"/>
      <c r="E19" s="357">
        <v>45000</v>
      </c>
      <c r="F19" s="352">
        <v>0</v>
      </c>
      <c r="G19" s="354">
        <v>45000</v>
      </c>
      <c r="H19" s="354">
        <v>12</v>
      </c>
      <c r="I19" s="354">
        <f>G19*H19</f>
        <v>540000</v>
      </c>
      <c r="J19" t="s" s="358">
        <v>87</v>
      </c>
      <c r="K19" s="359"/>
    </row>
    <row r="20" ht="82.5" customHeight="1">
      <c r="A20" t="s" s="259">
        <v>143</v>
      </c>
      <c r="B20" s="352">
        <v>14000</v>
      </c>
      <c r="C20" s="352">
        <v>1</v>
      </c>
      <c r="D20" s="352"/>
      <c r="E20" s="357">
        <v>14000</v>
      </c>
      <c r="F20" s="352">
        <v>0</v>
      </c>
      <c r="G20" s="354">
        <v>14000</v>
      </c>
      <c r="H20" s="354">
        <v>12</v>
      </c>
      <c r="I20" s="354">
        <f>G20*H20</f>
        <v>168000</v>
      </c>
      <c r="J20" t="s" s="358">
        <v>89</v>
      </c>
      <c r="K20" s="359"/>
    </row>
    <row r="21" ht="67.5" customHeight="1">
      <c r="A21" t="s" s="259">
        <v>144</v>
      </c>
      <c r="B21" s="352">
        <v>10600</v>
      </c>
      <c r="C21" s="352">
        <v>1</v>
      </c>
      <c r="D21" s="352"/>
      <c r="E21" s="357">
        <v>10600</v>
      </c>
      <c r="F21" s="352">
        <v>0</v>
      </c>
      <c r="G21" s="354">
        <v>10600</v>
      </c>
      <c r="H21" s="352">
        <v>12</v>
      </c>
      <c r="I21" s="354">
        <f>G21*H21</f>
        <v>127200</v>
      </c>
      <c r="J21" t="s" s="358">
        <v>56</v>
      </c>
      <c r="K21" s="359"/>
    </row>
    <row r="22" ht="55.5" customHeight="1">
      <c r="A22" t="s" s="259">
        <v>145</v>
      </c>
      <c r="B22" s="352">
        <v>10600</v>
      </c>
      <c r="C22" s="352">
        <v>1</v>
      </c>
      <c r="D22" s="352"/>
      <c r="E22" s="357">
        <v>10600</v>
      </c>
      <c r="F22" s="352">
        <v>0</v>
      </c>
      <c r="G22" s="354">
        <v>10600</v>
      </c>
      <c r="H22" s="352">
        <v>12</v>
      </c>
      <c r="I22" s="354">
        <f>G22*H22</f>
        <v>127200</v>
      </c>
      <c r="J22" t="s" s="358">
        <v>58</v>
      </c>
      <c r="K22" s="359"/>
    </row>
    <row r="23" ht="13.05" customHeight="1">
      <c r="A23" t="s" s="360">
        <v>114</v>
      </c>
      <c r="B23" s="361"/>
      <c r="C23" s="362"/>
      <c r="D23" s="362"/>
      <c r="E23" s="362"/>
      <c r="F23" s="362"/>
      <c r="G23" s="362"/>
      <c r="H23" s="362"/>
      <c r="I23" s="363">
        <f>SUM(I18:I22)</f>
        <v>1756880.4</v>
      </c>
      <c r="J23" s="362"/>
      <c r="K23" s="364"/>
    </row>
    <row r="24" ht="13.05" customHeight="1">
      <c r="A24" s="365"/>
      <c r="B24" s="366"/>
      <c r="C24" s="366"/>
      <c r="D24" s="366"/>
      <c r="E24" s="366"/>
      <c r="F24" s="366"/>
      <c r="G24" s="366"/>
      <c r="H24" s="366"/>
      <c r="I24" s="367"/>
      <c r="J24" s="366"/>
      <c r="K24" s="366"/>
    </row>
    <row r="25" ht="15.75" customHeight="1">
      <c r="A25" s="368"/>
      <c r="B25" s="368"/>
      <c r="C25" s="368"/>
      <c r="D25" s="368"/>
      <c r="E25" s="368"/>
      <c r="F25" s="368"/>
      <c r="G25" s="368"/>
      <c r="H25" s="368"/>
      <c r="I25" s="369"/>
      <c r="J25" s="370"/>
      <c r="K25" s="370"/>
    </row>
    <row r="26" ht="15.75" customHeight="1">
      <c r="A26" t="s" s="371">
        <v>72</v>
      </c>
      <c r="B26" s="372"/>
      <c r="C26" s="372"/>
      <c r="D26" s="372"/>
      <c r="E26" t="s" s="373">
        <v>146</v>
      </c>
      <c r="F26" t="s" s="374">
        <v>147</v>
      </c>
      <c r="G26" t="s" s="375">
        <v>148</v>
      </c>
      <c r="H26" t="s" s="376">
        <v>149</v>
      </c>
      <c r="I26" t="s" s="377">
        <v>150</v>
      </c>
      <c r="J26" s="378"/>
      <c r="K26" s="370"/>
    </row>
    <row r="27" ht="15.75" customHeight="1">
      <c r="A27" t="s" s="379">
        <v>151</v>
      </c>
      <c r="B27" s="380"/>
      <c r="C27" s="380"/>
      <c r="D27" s="380"/>
      <c r="E27" s="381">
        <f>G10</f>
        <v>2052176.4</v>
      </c>
      <c r="F27" s="381">
        <f>G27/12</f>
        <v>9.68247057291517</v>
      </c>
      <c r="G27" s="382">
        <f>E27/B14</f>
        <v>116.189646874982</v>
      </c>
      <c r="H27" s="382">
        <f>F27*B12</f>
        <v>8278.512339842469</v>
      </c>
      <c r="I27" s="383">
        <f>H27*12</f>
        <v>99342.1480781096</v>
      </c>
      <c r="J27" s="378"/>
      <c r="K27" s="370"/>
    </row>
    <row r="28" ht="15.75" customHeight="1">
      <c r="A28" t="s" s="384">
        <v>152</v>
      </c>
      <c r="B28" s="385"/>
      <c r="C28" s="385"/>
      <c r="D28" s="385"/>
      <c r="E28" s="386"/>
      <c r="F28" s="387">
        <v>0.6</v>
      </c>
      <c r="G28" s="387">
        <v>7.2</v>
      </c>
      <c r="H28" s="387">
        <v>513</v>
      </c>
      <c r="I28" s="388">
        <v>6156</v>
      </c>
      <c r="J28" s="284"/>
      <c r="K28" s="2"/>
    </row>
    <row r="29" ht="15.75" customHeight="1">
      <c r="A29" t="s" s="389">
        <v>114</v>
      </c>
      <c r="B29" s="390"/>
      <c r="C29" s="390"/>
      <c r="D29" s="391"/>
      <c r="E29" s="392"/>
      <c r="F29" s="393">
        <v>10.28</v>
      </c>
      <c r="G29" s="394">
        <f>SUM(G27:G28)</f>
        <v>123.389646874982</v>
      </c>
      <c r="H29" s="394">
        <f>SUM(H27:H28)</f>
        <v>8791.512339842469</v>
      </c>
      <c r="I29" s="395">
        <f>SUM(I27:I28)</f>
        <v>105498.14807811</v>
      </c>
      <c r="J29" s="284"/>
      <c r="K29" s="2"/>
    </row>
    <row r="30" ht="16.5" customHeight="1">
      <c r="A30" s="345"/>
      <c r="B30" s="345"/>
      <c r="C30" s="345"/>
      <c r="D30" s="345"/>
      <c r="E30" s="345"/>
      <c r="F30" s="345"/>
      <c r="G30" s="345"/>
      <c r="H30" s="345"/>
      <c r="I30" s="345"/>
      <c r="J30" s="2"/>
      <c r="K30" s="2"/>
    </row>
    <row r="31" ht="16.05" customHeight="1">
      <c r="A31" t="s" s="65">
        <v>153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ht="16.0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12">
    <mergeCell ref="F1:G1"/>
    <mergeCell ref="J18:K18"/>
    <mergeCell ref="J19:K19"/>
    <mergeCell ref="J20:K20"/>
    <mergeCell ref="J21:K21"/>
    <mergeCell ref="J22:K22"/>
    <mergeCell ref="A28:D28"/>
    <mergeCell ref="A29:D29"/>
    <mergeCell ref="A27:D27"/>
    <mergeCell ref="A26:D26"/>
    <mergeCell ref="D1:E1"/>
    <mergeCell ref="B1:C1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S95"/>
  <sheetViews>
    <sheetView workbookViewId="0" showGridLines="0" defaultGridColor="1"/>
  </sheetViews>
  <sheetFormatPr defaultColWidth="8.83333" defaultRowHeight="15" customHeight="1" outlineLevelRow="0" outlineLevelCol="0"/>
  <cols>
    <col min="1" max="1" width="13.5" style="396" customWidth="1"/>
    <col min="2" max="2" width="7.85156" style="396" customWidth="1"/>
    <col min="3" max="3" width="7.35156" style="396" customWidth="1"/>
    <col min="4" max="5" width="6.85156" style="396" customWidth="1"/>
    <col min="6" max="6" width="7.17188" style="396" customWidth="1"/>
    <col min="7" max="7" width="7.67188" style="396" customWidth="1"/>
    <col min="8" max="8" width="7.17188" style="396" customWidth="1"/>
    <col min="9" max="9" width="7.5" style="396" customWidth="1"/>
    <col min="10" max="10" width="7.67188" style="396" customWidth="1"/>
    <col min="11" max="12" width="7.5" style="396" customWidth="1"/>
    <col min="13" max="13" width="7.67188" style="396" customWidth="1"/>
    <col min="14" max="14" width="6.85156" style="396" customWidth="1"/>
    <col min="15" max="15" width="8.17188" style="396" customWidth="1"/>
    <col min="16" max="16" width="38.5" style="396" customWidth="1"/>
    <col min="17" max="19" width="8.85156" style="396" customWidth="1"/>
    <col min="20" max="16384" width="8.85156" style="396" customWidth="1"/>
  </cols>
  <sheetData>
    <row r="1" ht="25.5" customHeight="1">
      <c r="A1" t="s" s="397">
        <v>154</v>
      </c>
      <c r="B1" t="s" s="398">
        <v>155</v>
      </c>
      <c r="C1" t="s" s="398">
        <v>156</v>
      </c>
      <c r="D1" t="s" s="398">
        <v>157</v>
      </c>
      <c r="E1" t="s" s="398">
        <v>158</v>
      </c>
      <c r="F1" t="s" s="398">
        <v>159</v>
      </c>
      <c r="G1" t="s" s="398">
        <v>160</v>
      </c>
      <c r="H1" t="s" s="398">
        <v>161</v>
      </c>
      <c r="I1" t="s" s="398">
        <v>162</v>
      </c>
      <c r="J1" t="s" s="398">
        <v>163</v>
      </c>
      <c r="K1" t="s" s="398">
        <v>164</v>
      </c>
      <c r="L1" t="s" s="398">
        <v>165</v>
      </c>
      <c r="M1" t="s" s="398">
        <v>166</v>
      </c>
      <c r="N1" t="s" s="399">
        <v>167</v>
      </c>
      <c r="O1" t="s" s="400">
        <v>168</v>
      </c>
      <c r="P1" s="401"/>
      <c r="Q1" s="401"/>
      <c r="R1" s="132"/>
      <c r="S1" s="402"/>
    </row>
    <row r="2" ht="36.75" customHeight="1">
      <c r="A2" t="s" s="403">
        <v>169</v>
      </c>
      <c r="B2" s="404">
        <v>917890.86</v>
      </c>
      <c r="C2" s="404">
        <v>811026.12</v>
      </c>
      <c r="D2" s="404">
        <v>506991.66</v>
      </c>
      <c r="E2" s="404">
        <v>352367.5</v>
      </c>
      <c r="F2" s="404">
        <v>96335.77</v>
      </c>
      <c r="G2" s="405"/>
      <c r="H2" s="405"/>
      <c r="I2" s="405"/>
      <c r="J2" s="405"/>
      <c r="K2" s="404">
        <v>222582.93</v>
      </c>
      <c r="L2" s="404">
        <v>530871.7</v>
      </c>
      <c r="M2" s="404">
        <v>789636.65</v>
      </c>
      <c r="N2" s="406"/>
      <c r="O2" s="407">
        <f>SUM(B2:N2)</f>
        <v>4227703.19</v>
      </c>
      <c r="P2" s="408"/>
      <c r="Q2" s="409"/>
      <c r="R2" s="409"/>
      <c r="S2" s="410"/>
    </row>
    <row r="3" ht="24.75" customHeight="1">
      <c r="A3" t="s" s="411">
        <v>170</v>
      </c>
      <c r="B3" s="412">
        <v>272220.26</v>
      </c>
      <c r="C3" s="412">
        <v>242703.62</v>
      </c>
      <c r="D3" s="412">
        <v>249467.66</v>
      </c>
      <c r="E3" s="412">
        <v>244051.98</v>
      </c>
      <c r="F3" s="412">
        <v>270337.78</v>
      </c>
      <c r="G3" s="412">
        <v>250139.28</v>
      </c>
      <c r="H3" s="412">
        <v>261906.54</v>
      </c>
      <c r="I3" s="412">
        <v>285591.3</v>
      </c>
      <c r="J3" s="412">
        <v>287564.25</v>
      </c>
      <c r="K3" s="412">
        <v>245761.86</v>
      </c>
      <c r="L3" s="412">
        <v>223300.53</v>
      </c>
      <c r="M3" s="412">
        <v>328711.44</v>
      </c>
      <c r="N3" s="413"/>
      <c r="O3" s="414">
        <f>SUM(B3:N3)</f>
        <v>3161756.5</v>
      </c>
      <c r="P3" s="415"/>
      <c r="Q3" s="409"/>
      <c r="R3" s="409"/>
      <c r="S3" s="410"/>
    </row>
    <row r="4" ht="24.75" customHeight="1">
      <c r="A4" t="s" s="411">
        <v>171</v>
      </c>
      <c r="B4" s="412">
        <v>88557.039999999994</v>
      </c>
      <c r="C4" s="412">
        <v>111160.76</v>
      </c>
      <c r="D4" s="412">
        <v>104658.32</v>
      </c>
      <c r="E4" s="412">
        <v>97149.55</v>
      </c>
      <c r="F4" s="412">
        <v>132912.97</v>
      </c>
      <c r="G4" s="412">
        <v>201575.64</v>
      </c>
      <c r="H4" s="412">
        <v>211377.24</v>
      </c>
      <c r="I4" s="412">
        <v>151818.78</v>
      </c>
      <c r="J4" s="412">
        <v>130886.43</v>
      </c>
      <c r="K4" s="412">
        <v>191234.79</v>
      </c>
      <c r="L4" s="412">
        <v>96841.740000000005</v>
      </c>
      <c r="M4" s="412">
        <v>89337.69</v>
      </c>
      <c r="N4" s="413"/>
      <c r="O4" s="414">
        <f>SUM(B4:N4)</f>
        <v>1607510.95</v>
      </c>
      <c r="P4" s="408"/>
      <c r="Q4" s="409"/>
      <c r="R4" s="409"/>
      <c r="S4" s="410"/>
    </row>
    <row r="5" ht="24.75" customHeight="1">
      <c r="A5" t="s" s="411">
        <v>172</v>
      </c>
      <c r="B5" s="412">
        <v>52800</v>
      </c>
      <c r="C5" s="412">
        <v>52800</v>
      </c>
      <c r="D5" s="412">
        <v>53696</v>
      </c>
      <c r="E5" s="412">
        <v>56256</v>
      </c>
      <c r="F5" s="412">
        <v>54720</v>
      </c>
      <c r="G5" s="412">
        <v>53824</v>
      </c>
      <c r="H5" s="412">
        <v>52800</v>
      </c>
      <c r="I5" s="412">
        <v>52800</v>
      </c>
      <c r="J5" s="412">
        <v>52800</v>
      </c>
      <c r="K5" s="412">
        <v>52800</v>
      </c>
      <c r="L5" s="412">
        <v>52800</v>
      </c>
      <c r="M5" s="412">
        <v>52800</v>
      </c>
      <c r="N5" s="413"/>
      <c r="O5" s="414">
        <f>SUM(B5:N5)</f>
        <v>640896</v>
      </c>
      <c r="P5" s="408"/>
      <c r="Q5" s="409"/>
      <c r="R5" s="409"/>
      <c r="S5" s="410"/>
    </row>
    <row r="6" ht="24.75" customHeight="1">
      <c r="A6" t="s" s="416">
        <v>173</v>
      </c>
      <c r="B6" s="417">
        <v>89280</v>
      </c>
      <c r="C6" s="417">
        <v>83520</v>
      </c>
      <c r="D6" s="417">
        <v>89280</v>
      </c>
      <c r="E6" s="417">
        <v>93600</v>
      </c>
      <c r="F6" s="417">
        <v>96720</v>
      </c>
      <c r="G6" s="417">
        <v>93600</v>
      </c>
      <c r="H6" s="417">
        <v>96720</v>
      </c>
      <c r="I6" s="417">
        <v>96720</v>
      </c>
      <c r="J6" s="417">
        <v>93600</v>
      </c>
      <c r="K6" s="417">
        <v>96720</v>
      </c>
      <c r="L6" s="417">
        <v>93600</v>
      </c>
      <c r="M6" s="417">
        <v>96720</v>
      </c>
      <c r="N6" s="418"/>
      <c r="O6" s="419">
        <f>SUM(B6:N6)</f>
        <v>1120080</v>
      </c>
      <c r="P6" t="s" s="420">
        <v>124</v>
      </c>
      <c r="Q6" s="421"/>
      <c r="R6" s="421"/>
      <c r="S6" s="422"/>
    </row>
    <row r="7" ht="56.25" customHeight="1">
      <c r="A7" t="s" s="416">
        <v>174</v>
      </c>
      <c r="B7" s="417">
        <v>11500</v>
      </c>
      <c r="C7" s="417">
        <f>B7</f>
        <v>11500</v>
      </c>
      <c r="D7" s="417">
        <v>11500</v>
      </c>
      <c r="E7" s="417">
        <v>11500</v>
      </c>
      <c r="F7" s="417">
        <v>1210</v>
      </c>
      <c r="G7" s="417">
        <v>1210</v>
      </c>
      <c r="H7" s="417">
        <v>1210</v>
      </c>
      <c r="I7" s="417">
        <v>1210</v>
      </c>
      <c r="J7" s="417">
        <v>1210</v>
      </c>
      <c r="K7" s="417">
        <v>11500</v>
      </c>
      <c r="L7" s="417">
        <v>11500</v>
      </c>
      <c r="M7" s="417">
        <v>11500</v>
      </c>
      <c r="N7" s="423">
        <v>37193</v>
      </c>
      <c r="O7" s="419">
        <f>SUM(B7:N7)</f>
        <v>123743</v>
      </c>
      <c r="P7" t="s" s="420">
        <v>175</v>
      </c>
      <c r="Q7" s="421"/>
      <c r="R7" s="409"/>
      <c r="S7" s="422"/>
    </row>
    <row r="8" ht="34.5" customHeight="1">
      <c r="A8" t="s" s="416">
        <v>176</v>
      </c>
      <c r="B8" s="417">
        <v>5000</v>
      </c>
      <c r="C8" s="417">
        <v>5000</v>
      </c>
      <c r="D8" s="417">
        <v>5000</v>
      </c>
      <c r="E8" s="417">
        <v>5000</v>
      </c>
      <c r="F8" s="417">
        <v>5000</v>
      </c>
      <c r="G8" s="417">
        <v>5000</v>
      </c>
      <c r="H8" s="417">
        <v>5000</v>
      </c>
      <c r="I8" s="417">
        <v>5000</v>
      </c>
      <c r="J8" s="417">
        <v>5000</v>
      </c>
      <c r="K8" s="417">
        <v>5000</v>
      </c>
      <c r="L8" s="417">
        <v>5000</v>
      </c>
      <c r="M8" s="417">
        <v>5000</v>
      </c>
      <c r="N8" s="418"/>
      <c r="O8" s="419">
        <f>SUM(B8:N8)</f>
        <v>60000</v>
      </c>
      <c r="P8" t="s" s="424">
        <v>112</v>
      </c>
      <c r="Q8" s="421"/>
      <c r="R8" s="409"/>
      <c r="S8" s="422"/>
    </row>
    <row r="9" ht="27.75" customHeight="1">
      <c r="A9" t="s" s="416">
        <v>177</v>
      </c>
      <c r="B9" s="425"/>
      <c r="C9" s="425"/>
      <c r="D9" s="425"/>
      <c r="E9" s="417">
        <v>30960</v>
      </c>
      <c r="F9" s="425"/>
      <c r="G9" s="425"/>
      <c r="H9" s="425"/>
      <c r="I9" s="425"/>
      <c r="J9" s="425"/>
      <c r="K9" s="417">
        <v>37800</v>
      </c>
      <c r="L9" s="425"/>
      <c r="M9" s="425"/>
      <c r="N9" s="418"/>
      <c r="O9" s="419">
        <f>SUM(B9:N9)</f>
        <v>68760</v>
      </c>
      <c r="P9" t="s" s="426">
        <v>110</v>
      </c>
      <c r="Q9" s="421"/>
      <c r="R9" s="409"/>
      <c r="S9" s="422"/>
    </row>
    <row r="10" ht="30" customHeight="1">
      <c r="A10" t="s" s="416">
        <v>178</v>
      </c>
      <c r="B10" s="417">
        <v>5900</v>
      </c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18"/>
      <c r="O10" s="419">
        <f>SUM(B10:N10)</f>
        <v>5900</v>
      </c>
      <c r="P10" t="s" s="427">
        <v>121</v>
      </c>
      <c r="Q10" s="421"/>
      <c r="R10" s="409"/>
      <c r="S10" s="422"/>
    </row>
    <row r="11" ht="36.75" customHeight="1">
      <c r="A11" t="s" s="416">
        <v>179</v>
      </c>
      <c r="B11" s="425"/>
      <c r="C11" s="425"/>
      <c r="D11" s="425"/>
      <c r="E11" s="425"/>
      <c r="F11" s="425"/>
      <c r="G11" s="425"/>
      <c r="H11" s="417">
        <v>6900</v>
      </c>
      <c r="I11" s="425"/>
      <c r="J11" s="425"/>
      <c r="K11" s="425"/>
      <c r="L11" s="425"/>
      <c r="M11" s="425"/>
      <c r="N11" s="418"/>
      <c r="O11" s="419">
        <f>SUM(B11:N11)</f>
        <v>6900</v>
      </c>
      <c r="P11" t="s" s="428">
        <v>120</v>
      </c>
      <c r="Q11" s="421"/>
      <c r="R11" s="409"/>
      <c r="S11" s="422"/>
    </row>
    <row r="12" ht="36.75" customHeight="1">
      <c r="A12" t="s" s="416">
        <v>180</v>
      </c>
      <c r="B12" s="417">
        <v>11560</v>
      </c>
      <c r="C12" s="417">
        <v>11560</v>
      </c>
      <c r="D12" s="417">
        <v>11560</v>
      </c>
      <c r="E12" s="417">
        <v>11560</v>
      </c>
      <c r="F12" s="417">
        <v>11560</v>
      </c>
      <c r="G12" s="417">
        <v>11560</v>
      </c>
      <c r="H12" s="417">
        <v>11560</v>
      </c>
      <c r="I12" s="417">
        <v>11560</v>
      </c>
      <c r="J12" s="417">
        <v>11560</v>
      </c>
      <c r="K12" s="417">
        <v>11560</v>
      </c>
      <c r="L12" s="425"/>
      <c r="M12" s="425"/>
      <c r="N12" s="418"/>
      <c r="O12" s="419">
        <f>SUM(B12:N12)</f>
        <v>115600</v>
      </c>
      <c r="P12" t="s" s="429">
        <v>181</v>
      </c>
      <c r="Q12" s="421"/>
      <c r="R12" s="409"/>
      <c r="S12" s="422"/>
    </row>
    <row r="13" ht="25.5" customHeight="1">
      <c r="A13" t="s" s="416">
        <v>182</v>
      </c>
      <c r="B13" s="417">
        <v>700</v>
      </c>
      <c r="C13" s="425"/>
      <c r="D13" s="425"/>
      <c r="E13" s="417">
        <v>1172</v>
      </c>
      <c r="F13" s="425"/>
      <c r="G13" s="425"/>
      <c r="H13" s="425"/>
      <c r="I13" s="425"/>
      <c r="J13" s="417">
        <v>2382.41</v>
      </c>
      <c r="K13" s="425"/>
      <c r="L13" s="417">
        <v>1735</v>
      </c>
      <c r="M13" s="425"/>
      <c r="N13" s="418"/>
      <c r="O13" s="419">
        <f>SUM(B13:N13)</f>
        <v>5989.41</v>
      </c>
      <c r="P13" t="s" s="429">
        <v>181</v>
      </c>
      <c r="Q13" s="421"/>
      <c r="R13" s="409"/>
      <c r="S13" s="422"/>
    </row>
    <row r="14" ht="39.75" customHeight="1">
      <c r="A14" t="s" s="416">
        <v>183</v>
      </c>
      <c r="B14" s="425"/>
      <c r="C14" s="417">
        <v>8259</v>
      </c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18"/>
      <c r="O14" s="419">
        <f>SUM(B14:N14)</f>
        <v>8259</v>
      </c>
      <c r="P14" t="s" s="429">
        <v>181</v>
      </c>
      <c r="Q14" s="421"/>
      <c r="R14" s="409"/>
      <c r="S14" s="422"/>
    </row>
    <row r="15" ht="36.75" customHeight="1">
      <c r="A15" t="s" s="416">
        <v>184</v>
      </c>
      <c r="B15" s="425"/>
      <c r="C15" s="425"/>
      <c r="D15" s="425"/>
      <c r="E15" s="425"/>
      <c r="F15" s="425"/>
      <c r="G15" s="425"/>
      <c r="H15" s="425"/>
      <c r="I15" s="417">
        <v>806.45</v>
      </c>
      <c r="J15" s="417">
        <v>1000</v>
      </c>
      <c r="K15" s="417">
        <v>1000</v>
      </c>
      <c r="L15" s="425"/>
      <c r="M15" s="425"/>
      <c r="N15" s="418"/>
      <c r="O15" s="419">
        <f>SUM(B15:N15)</f>
        <v>2806.45</v>
      </c>
      <c r="P15" t="s" s="430">
        <v>185</v>
      </c>
      <c r="Q15" s="421"/>
      <c r="R15" s="409"/>
      <c r="S15" s="422"/>
    </row>
    <row r="16" ht="36.75" customHeight="1">
      <c r="A16" t="s" s="416">
        <v>186</v>
      </c>
      <c r="B16" s="417">
        <v>991.97</v>
      </c>
      <c r="C16" s="417">
        <v>1018.86</v>
      </c>
      <c r="D16" s="417">
        <v>1106.33</v>
      </c>
      <c r="E16" s="417">
        <v>1100.35</v>
      </c>
      <c r="F16" s="417">
        <v>1060.02</v>
      </c>
      <c r="G16" s="417">
        <v>1060.02</v>
      </c>
      <c r="H16" s="417">
        <v>1060.02</v>
      </c>
      <c r="I16" s="417">
        <v>1060.02</v>
      </c>
      <c r="J16" s="417">
        <v>1060.02</v>
      </c>
      <c r="K16" s="417">
        <v>1060.02</v>
      </c>
      <c r="L16" s="417">
        <v>1060.02</v>
      </c>
      <c r="M16" s="417">
        <v>1060.02</v>
      </c>
      <c r="N16" s="418"/>
      <c r="O16" s="419">
        <f>SUM(B16:N16)</f>
        <v>12697.67</v>
      </c>
      <c r="P16" t="s" s="430">
        <v>185</v>
      </c>
      <c r="Q16" s="421"/>
      <c r="R16" s="409"/>
      <c r="S16" s="422"/>
    </row>
    <row r="17" ht="36.75" customHeight="1">
      <c r="A17" t="s" s="416">
        <v>187</v>
      </c>
      <c r="B17" s="417">
        <v>655.6</v>
      </c>
      <c r="C17" s="417">
        <v>946.6900000000001</v>
      </c>
      <c r="D17" s="417">
        <v>1291.09</v>
      </c>
      <c r="E17" s="417">
        <v>1008.78</v>
      </c>
      <c r="F17" s="417">
        <v>617.48</v>
      </c>
      <c r="G17" s="417">
        <v>617.48</v>
      </c>
      <c r="H17" s="417">
        <v>617.48</v>
      </c>
      <c r="I17" s="417">
        <v>748.7</v>
      </c>
      <c r="J17" s="417">
        <v>617.48</v>
      </c>
      <c r="K17" s="417">
        <v>617.48</v>
      </c>
      <c r="L17" s="417">
        <v>258.95</v>
      </c>
      <c r="M17" s="425"/>
      <c r="N17" s="418"/>
      <c r="O17" s="419">
        <f>SUM(B17:N17)</f>
        <v>7997.21</v>
      </c>
      <c r="P17" t="s" s="430">
        <v>185</v>
      </c>
      <c r="Q17" s="421"/>
      <c r="R17" s="409"/>
      <c r="S17" s="422"/>
    </row>
    <row r="18" ht="30.75" customHeight="1">
      <c r="A18" t="s" s="416">
        <v>188</v>
      </c>
      <c r="B18" s="425"/>
      <c r="C18" s="425"/>
      <c r="D18" s="425"/>
      <c r="E18" s="417">
        <v>466.67</v>
      </c>
      <c r="F18" s="417">
        <v>1400</v>
      </c>
      <c r="G18" s="417">
        <v>1400</v>
      </c>
      <c r="H18" s="417">
        <v>1400</v>
      </c>
      <c r="I18" s="417">
        <v>1400</v>
      </c>
      <c r="J18" s="417">
        <v>1400</v>
      </c>
      <c r="K18" s="417">
        <v>1400</v>
      </c>
      <c r="L18" s="417">
        <v>1166.67</v>
      </c>
      <c r="M18" s="425"/>
      <c r="N18" s="418"/>
      <c r="O18" s="419">
        <f>SUM(B18:N18)</f>
        <v>10033.34</v>
      </c>
      <c r="P18" t="s" s="430">
        <v>185</v>
      </c>
      <c r="Q18" s="421"/>
      <c r="R18" s="409"/>
      <c r="S18" s="422"/>
    </row>
    <row r="19" ht="39" customHeight="1">
      <c r="A19" t="s" s="416">
        <v>189</v>
      </c>
      <c r="B19" s="425"/>
      <c r="C19" s="425"/>
      <c r="D19" s="425"/>
      <c r="E19" s="425"/>
      <c r="F19" s="425"/>
      <c r="G19" s="425"/>
      <c r="H19" s="417">
        <v>1549</v>
      </c>
      <c r="I19" s="425"/>
      <c r="J19" s="425"/>
      <c r="K19" s="425"/>
      <c r="L19" s="425"/>
      <c r="M19" s="425"/>
      <c r="N19" s="418"/>
      <c r="O19" s="419">
        <f>SUM(B19:N19)</f>
        <v>1549</v>
      </c>
      <c r="P19" t="s" s="430">
        <v>185</v>
      </c>
      <c r="Q19" s="421"/>
      <c r="R19" s="409"/>
      <c r="S19" s="422"/>
    </row>
    <row r="20" ht="35.25" customHeight="1">
      <c r="A20" t="s" s="416">
        <v>190</v>
      </c>
      <c r="B20" s="425"/>
      <c r="C20" s="425"/>
      <c r="D20" s="425"/>
      <c r="E20" s="425"/>
      <c r="F20" s="425"/>
      <c r="G20" s="425"/>
      <c r="H20" s="425"/>
      <c r="I20" s="417">
        <v>4980</v>
      </c>
      <c r="J20" s="425"/>
      <c r="K20" s="425"/>
      <c r="L20" s="425"/>
      <c r="M20" s="425"/>
      <c r="N20" s="418"/>
      <c r="O20" s="419">
        <f>SUM(B20:N20)</f>
        <v>4980</v>
      </c>
      <c r="P20" t="s" s="430">
        <v>185</v>
      </c>
      <c r="Q20" s="421"/>
      <c r="R20" s="409"/>
      <c r="S20" s="422"/>
    </row>
    <row r="21" ht="25.5" customHeight="1">
      <c r="A21" t="s" s="416">
        <v>191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18"/>
      <c r="O21" s="419">
        <f>SUM(B21:N21)</f>
        <v>0</v>
      </c>
      <c r="P21" s="431"/>
      <c r="Q21" s="421"/>
      <c r="R21" s="409"/>
      <c r="S21" s="422"/>
    </row>
    <row r="22" ht="37.5" customHeight="1">
      <c r="A22" t="s" s="416">
        <v>192</v>
      </c>
      <c r="B22" s="425"/>
      <c r="C22" s="425"/>
      <c r="D22" s="417">
        <v>23670</v>
      </c>
      <c r="E22" s="417">
        <v>23670</v>
      </c>
      <c r="F22" s="417">
        <v>23670</v>
      </c>
      <c r="G22" s="425"/>
      <c r="H22" s="425"/>
      <c r="I22" s="417">
        <v>23800</v>
      </c>
      <c r="J22" s="425"/>
      <c r="K22" s="417">
        <v>23670</v>
      </c>
      <c r="L22" s="425"/>
      <c r="M22" s="417">
        <v>3031.5</v>
      </c>
      <c r="N22" s="418"/>
      <c r="O22" s="419">
        <f>SUM(B22:N22)</f>
        <v>121511.5</v>
      </c>
      <c r="P22" t="s" s="432">
        <v>193</v>
      </c>
      <c r="Q22" s="421"/>
      <c r="R22" s="409"/>
      <c r="S22" s="422"/>
    </row>
    <row r="23" ht="38.25" customHeight="1">
      <c r="A23" t="s" s="416">
        <v>194</v>
      </c>
      <c r="B23" s="425"/>
      <c r="C23" s="425"/>
      <c r="D23" s="425"/>
      <c r="E23" s="425"/>
      <c r="F23" s="417">
        <v>8242</v>
      </c>
      <c r="G23" s="425"/>
      <c r="H23" s="425"/>
      <c r="I23" s="425"/>
      <c r="J23" s="417">
        <v>2100</v>
      </c>
      <c r="K23" s="425"/>
      <c r="L23" s="417">
        <v>18905.1</v>
      </c>
      <c r="M23" s="417">
        <v>17123.25</v>
      </c>
      <c r="N23" s="418"/>
      <c r="O23" s="419">
        <f>SUM(B23:N23)</f>
        <v>46370.35</v>
      </c>
      <c r="P23" t="s" s="432">
        <v>193</v>
      </c>
      <c r="Q23" s="421"/>
      <c r="R23" s="409"/>
      <c r="S23" s="422"/>
    </row>
    <row r="24" ht="36.75" customHeight="1">
      <c r="A24" t="s" s="416">
        <v>195</v>
      </c>
      <c r="B24" s="425"/>
      <c r="C24" s="425"/>
      <c r="D24" s="425"/>
      <c r="E24" s="425"/>
      <c r="F24" s="417">
        <v>1850</v>
      </c>
      <c r="G24" s="425"/>
      <c r="H24" s="425"/>
      <c r="I24" s="425"/>
      <c r="J24" s="425"/>
      <c r="K24" s="425"/>
      <c r="L24" s="425"/>
      <c r="M24" s="425"/>
      <c r="N24" s="418"/>
      <c r="O24" s="419">
        <f>SUM(B24:N24)</f>
        <v>1850</v>
      </c>
      <c r="P24" t="s" s="432">
        <v>193</v>
      </c>
      <c r="Q24" s="421"/>
      <c r="R24" s="409"/>
      <c r="S24" s="422"/>
    </row>
    <row r="25" ht="37.5" customHeight="1">
      <c r="A25" t="s" s="416">
        <v>196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17">
        <v>8320.15</v>
      </c>
      <c r="M25" s="425"/>
      <c r="N25" s="418"/>
      <c r="O25" s="419">
        <f>SUM(B25:N25)</f>
        <v>8320.15</v>
      </c>
      <c r="P25" t="s" s="432">
        <v>193</v>
      </c>
      <c r="Q25" s="421"/>
      <c r="R25" s="409"/>
      <c r="S25" s="422"/>
    </row>
    <row r="26" ht="39" customHeight="1">
      <c r="A26" t="s" s="416">
        <v>197</v>
      </c>
      <c r="B26" s="417">
        <v>1175</v>
      </c>
      <c r="C26" s="425"/>
      <c r="D26" s="425"/>
      <c r="E26" s="425"/>
      <c r="F26" s="425"/>
      <c r="G26" s="425"/>
      <c r="H26" s="425"/>
      <c r="I26" s="425"/>
      <c r="J26" s="425"/>
      <c r="K26" s="425"/>
      <c r="L26" s="417">
        <v>13313.84</v>
      </c>
      <c r="M26" s="425"/>
      <c r="N26" s="418"/>
      <c r="O26" s="419">
        <f>SUM(B26:N26)</f>
        <v>14488.84</v>
      </c>
      <c r="P26" t="s" s="432">
        <v>193</v>
      </c>
      <c r="Q26" s="421"/>
      <c r="R26" s="409"/>
      <c r="S26" s="422"/>
    </row>
    <row r="27" ht="37.5" customHeight="1">
      <c r="A27" t="s" s="416">
        <v>198</v>
      </c>
      <c r="B27" s="417">
        <v>2000</v>
      </c>
      <c r="C27" s="417">
        <v>8000</v>
      </c>
      <c r="D27" s="425"/>
      <c r="E27" s="425"/>
      <c r="F27" s="417">
        <v>8692.4</v>
      </c>
      <c r="G27" s="425"/>
      <c r="H27" s="417">
        <v>10412.3</v>
      </c>
      <c r="I27" s="417">
        <v>4906.76</v>
      </c>
      <c r="J27" s="417">
        <v>2558.3</v>
      </c>
      <c r="K27" s="425"/>
      <c r="L27" s="425"/>
      <c r="M27" s="425"/>
      <c r="N27" s="418"/>
      <c r="O27" s="419">
        <f>SUM(B27:N27)</f>
        <v>36569.76</v>
      </c>
      <c r="P27" t="s" s="432">
        <v>199</v>
      </c>
      <c r="Q27" s="421"/>
      <c r="R27" s="409"/>
      <c r="S27" s="422"/>
    </row>
    <row r="28" ht="39.75" customHeight="1">
      <c r="A28" t="s" s="416">
        <v>200</v>
      </c>
      <c r="B28" s="417">
        <v>8100</v>
      </c>
      <c r="C28" s="425"/>
      <c r="D28" s="425"/>
      <c r="E28" s="425"/>
      <c r="F28" s="425"/>
      <c r="G28" s="425"/>
      <c r="H28" s="417">
        <v>5000</v>
      </c>
      <c r="I28" s="417">
        <v>9800</v>
      </c>
      <c r="J28" s="425"/>
      <c r="K28" s="425"/>
      <c r="L28" s="417">
        <v>3300</v>
      </c>
      <c r="M28" s="425"/>
      <c r="N28" s="418"/>
      <c r="O28" s="419">
        <f>SUM(B28:N28)</f>
        <v>26200</v>
      </c>
      <c r="P28" t="s" s="433">
        <v>111</v>
      </c>
      <c r="Q28" s="421"/>
      <c r="R28" s="409"/>
      <c r="S28" s="422"/>
    </row>
    <row r="29" ht="40.5" customHeight="1">
      <c r="A29" t="s" s="416">
        <v>200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18"/>
      <c r="O29" s="419">
        <f>SUM(B29:N29)</f>
        <v>0</v>
      </c>
      <c r="P29" s="434"/>
      <c r="Q29" s="421"/>
      <c r="R29" s="409"/>
      <c r="S29" s="422"/>
    </row>
    <row r="30" ht="30.75" customHeight="1">
      <c r="A30" t="s" s="416">
        <v>201</v>
      </c>
      <c r="B30" s="417">
        <v>4788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17">
        <v>1000</v>
      </c>
      <c r="M30" s="417">
        <v>12600</v>
      </c>
      <c r="N30" s="418"/>
      <c r="O30" s="419">
        <f>SUM(B30:N30)</f>
        <v>18388</v>
      </c>
      <c r="P30" t="s" s="433">
        <v>111</v>
      </c>
      <c r="Q30" s="421"/>
      <c r="R30" s="409"/>
      <c r="S30" s="422"/>
    </row>
    <row r="31" ht="39" customHeight="1">
      <c r="A31" t="s" s="416">
        <v>202</v>
      </c>
      <c r="B31" s="425"/>
      <c r="C31" s="425"/>
      <c r="D31" s="417">
        <v>61250</v>
      </c>
      <c r="E31" s="425"/>
      <c r="F31" s="425"/>
      <c r="G31" s="425"/>
      <c r="H31" s="425"/>
      <c r="I31" s="425"/>
      <c r="J31" s="425"/>
      <c r="K31" s="425"/>
      <c r="L31" s="425"/>
      <c r="M31" s="425"/>
      <c r="N31" s="418"/>
      <c r="O31" s="419">
        <f>SUM(B31:N31)</f>
        <v>61250</v>
      </c>
      <c r="P31" t="s" s="435">
        <v>203</v>
      </c>
      <c r="Q31" s="421"/>
      <c r="R31" s="409"/>
      <c r="S31" s="422"/>
    </row>
    <row r="32" ht="36.75" customHeight="1">
      <c r="A32" t="s" s="416">
        <v>204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18"/>
      <c r="O32" s="419">
        <f>SUM(B32:N32)</f>
        <v>0</v>
      </c>
      <c r="P32" s="436"/>
      <c r="Q32" s="421"/>
      <c r="R32" s="409"/>
      <c r="S32" s="422"/>
    </row>
    <row r="33" ht="42.75" customHeight="1">
      <c r="A33" t="s" s="416">
        <v>205</v>
      </c>
      <c r="B33" s="425"/>
      <c r="C33" s="425"/>
      <c r="D33" s="425"/>
      <c r="E33" s="417">
        <v>9357</v>
      </c>
      <c r="F33" s="425"/>
      <c r="G33" s="425"/>
      <c r="H33" s="425"/>
      <c r="I33" s="417">
        <v>23909</v>
      </c>
      <c r="J33" s="425"/>
      <c r="K33" s="425"/>
      <c r="L33" s="425"/>
      <c r="M33" s="425"/>
      <c r="N33" s="418"/>
      <c r="O33" s="419">
        <f>SUM(B33:N33)</f>
        <v>33266</v>
      </c>
      <c r="P33" t="s" s="437">
        <v>206</v>
      </c>
      <c r="Q33" s="421"/>
      <c r="R33" s="409"/>
      <c r="S33" s="422"/>
    </row>
    <row r="34" ht="44.25" customHeight="1">
      <c r="A34" t="s" s="416">
        <v>207</v>
      </c>
      <c r="B34" s="425"/>
      <c r="C34" s="425"/>
      <c r="D34" s="425"/>
      <c r="E34" s="425"/>
      <c r="F34" s="425"/>
      <c r="G34" s="425"/>
      <c r="H34" s="425"/>
      <c r="I34" s="417">
        <v>84060</v>
      </c>
      <c r="J34" s="417">
        <v>59720.52</v>
      </c>
      <c r="K34" s="425"/>
      <c r="L34" s="425"/>
      <c r="M34" s="425"/>
      <c r="N34" s="418"/>
      <c r="O34" s="419">
        <f>SUM(B34:N34)</f>
        <v>143780.52</v>
      </c>
      <c r="P34" t="s" s="437">
        <v>208</v>
      </c>
      <c r="Q34" s="421"/>
      <c r="R34" s="409"/>
      <c r="S34" s="422"/>
    </row>
    <row r="35" ht="30" customHeight="1">
      <c r="A35" t="s" s="416">
        <v>209</v>
      </c>
      <c r="B35" s="425"/>
      <c r="C35" s="425"/>
      <c r="D35" s="425"/>
      <c r="E35" s="425"/>
      <c r="F35" s="417">
        <v>4000</v>
      </c>
      <c r="G35" s="425"/>
      <c r="H35" s="425"/>
      <c r="I35" s="425"/>
      <c r="J35" s="425"/>
      <c r="K35" s="425"/>
      <c r="L35" s="417">
        <v>1500</v>
      </c>
      <c r="M35" s="425"/>
      <c r="N35" s="418"/>
      <c r="O35" s="419">
        <f>SUM(B35:N35)</f>
        <v>5500</v>
      </c>
      <c r="P35" t="s" s="437">
        <v>206</v>
      </c>
      <c r="Q35" s="421"/>
      <c r="R35" s="409"/>
      <c r="S35" s="422"/>
    </row>
    <row r="36" ht="36" customHeight="1">
      <c r="A36" t="s" s="416">
        <v>210</v>
      </c>
      <c r="B36" s="417">
        <v>35450</v>
      </c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18"/>
      <c r="O36" s="419">
        <f>SUM(B36:N36)</f>
        <v>35450</v>
      </c>
      <c r="P36" t="s" s="438">
        <v>105</v>
      </c>
      <c r="Q36" s="421"/>
      <c r="R36" s="409"/>
      <c r="S36" s="422"/>
    </row>
    <row r="37" ht="43.5" customHeight="1">
      <c r="A37" t="s" s="416">
        <v>211</v>
      </c>
      <c r="B37" s="425"/>
      <c r="C37" s="425"/>
      <c r="D37" s="425"/>
      <c r="E37" s="417">
        <v>3226</v>
      </c>
      <c r="F37" s="417">
        <v>24610</v>
      </c>
      <c r="G37" s="425"/>
      <c r="H37" s="417">
        <v>7490</v>
      </c>
      <c r="I37" s="425"/>
      <c r="J37" s="417">
        <v>5350</v>
      </c>
      <c r="K37" s="425"/>
      <c r="L37" s="425"/>
      <c r="M37" s="425"/>
      <c r="N37" s="418"/>
      <c r="O37" s="419">
        <f>SUM(B37:N37)</f>
        <v>40676</v>
      </c>
      <c r="P37" t="s" s="439">
        <v>212</v>
      </c>
      <c r="Q37" s="421"/>
      <c r="R37" s="409"/>
      <c r="S37" s="422"/>
    </row>
    <row r="38" ht="43.5" customHeight="1">
      <c r="A38" t="s" s="416">
        <v>213</v>
      </c>
      <c r="B38" s="417">
        <v>11067.6</v>
      </c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18"/>
      <c r="O38" s="419">
        <f>SUM(B38:N38)</f>
        <v>11067.6</v>
      </c>
      <c r="P38" t="s" s="439">
        <v>214</v>
      </c>
      <c r="Q38" s="421"/>
      <c r="R38" s="409"/>
      <c r="S38" s="422"/>
    </row>
    <row r="39" ht="40.5" customHeight="1">
      <c r="A39" t="s" s="416">
        <v>215</v>
      </c>
      <c r="B39" s="425"/>
      <c r="C39" s="425"/>
      <c r="D39" s="425"/>
      <c r="E39" s="417">
        <v>38651</v>
      </c>
      <c r="F39" s="425"/>
      <c r="G39" s="425"/>
      <c r="H39" s="425"/>
      <c r="I39" s="425"/>
      <c r="J39" s="425"/>
      <c r="K39" s="425"/>
      <c r="L39" s="425"/>
      <c r="M39" s="425"/>
      <c r="N39" s="418"/>
      <c r="O39" s="419">
        <f>SUM(B39:N39)</f>
        <v>38651</v>
      </c>
      <c r="P39" t="s" s="439">
        <v>214</v>
      </c>
      <c r="Q39" s="421"/>
      <c r="R39" s="409"/>
      <c r="S39" s="422"/>
    </row>
    <row r="40" ht="33.75" customHeight="1">
      <c r="A40" t="s" s="416">
        <v>216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17">
        <v>562.9</v>
      </c>
      <c r="M40" s="417">
        <v>13632.58</v>
      </c>
      <c r="N40" s="418"/>
      <c r="O40" s="419">
        <f>SUM(B40:N40)</f>
        <v>14195.48</v>
      </c>
      <c r="P40" t="s" s="439">
        <v>214</v>
      </c>
      <c r="Q40" s="421"/>
      <c r="R40" s="409"/>
      <c r="S40" s="422"/>
    </row>
    <row r="41" ht="32.25" customHeight="1">
      <c r="A41" t="s" s="416">
        <v>217</v>
      </c>
      <c r="B41" s="417">
        <v>2300</v>
      </c>
      <c r="C41" s="417">
        <v>2300</v>
      </c>
      <c r="D41" s="417">
        <v>2300</v>
      </c>
      <c r="E41" s="417">
        <v>2300</v>
      </c>
      <c r="F41" s="417">
        <v>2300</v>
      </c>
      <c r="G41" s="417">
        <v>2300</v>
      </c>
      <c r="H41" s="417">
        <v>2300</v>
      </c>
      <c r="I41" s="417">
        <v>2300</v>
      </c>
      <c r="J41" s="417">
        <v>2300</v>
      </c>
      <c r="K41" s="417">
        <v>2300</v>
      </c>
      <c r="L41" s="417">
        <v>2300</v>
      </c>
      <c r="M41" s="417">
        <v>2300</v>
      </c>
      <c r="N41" s="423">
        <v>3000</v>
      </c>
      <c r="O41" s="419">
        <f>SUM(B41:N41)</f>
        <v>30600</v>
      </c>
      <c r="P41" t="s" s="439">
        <v>214</v>
      </c>
      <c r="Q41" s="421"/>
      <c r="R41" s="409"/>
      <c r="S41" s="422"/>
    </row>
    <row r="42" ht="37.5" customHeight="1">
      <c r="A42" t="s" s="416">
        <v>218</v>
      </c>
      <c r="B42" s="425"/>
      <c r="C42" s="417">
        <v>5580</v>
      </c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18"/>
      <c r="O42" s="419">
        <f>SUM(B42:N42)</f>
        <v>5580</v>
      </c>
      <c r="P42" t="s" s="439">
        <v>214</v>
      </c>
      <c r="Q42" s="421"/>
      <c r="R42" s="409"/>
      <c r="S42" s="422"/>
    </row>
    <row r="43" ht="35.25" customHeight="1">
      <c r="A43" t="s" s="416">
        <v>219</v>
      </c>
      <c r="B43" s="425"/>
      <c r="C43" s="417">
        <v>1320</v>
      </c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18"/>
      <c r="O43" s="419">
        <f>SUM(B43:N43)</f>
        <v>1320</v>
      </c>
      <c r="P43" t="s" s="439">
        <v>214</v>
      </c>
      <c r="Q43" s="421"/>
      <c r="R43" s="409"/>
      <c r="S43" s="422"/>
    </row>
    <row r="44" ht="32.25" customHeight="1">
      <c r="A44" t="s" s="416">
        <v>220</v>
      </c>
      <c r="B44" s="417">
        <v>13000</v>
      </c>
      <c r="C44" s="417">
        <v>12000</v>
      </c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18"/>
      <c r="O44" s="419">
        <f>SUM(B44:N44)</f>
        <v>25000</v>
      </c>
      <c r="P44" t="s" s="439">
        <v>221</v>
      </c>
      <c r="Q44" s="421"/>
      <c r="R44" s="409"/>
      <c r="S44" s="422"/>
    </row>
    <row r="45" ht="37.5" customHeight="1">
      <c r="A45" t="s" s="416">
        <v>222</v>
      </c>
      <c r="B45" s="425"/>
      <c r="C45" s="425"/>
      <c r="D45" s="417">
        <v>40000</v>
      </c>
      <c r="E45" s="425"/>
      <c r="F45" s="425"/>
      <c r="G45" s="425"/>
      <c r="H45" s="425"/>
      <c r="I45" s="425"/>
      <c r="J45" s="425"/>
      <c r="K45" s="425"/>
      <c r="L45" s="425"/>
      <c r="M45" s="425"/>
      <c r="N45" s="418"/>
      <c r="O45" s="419">
        <f>SUM(B45:N45)</f>
        <v>40000</v>
      </c>
      <c r="P45" t="s" s="439">
        <v>214</v>
      </c>
      <c r="Q45" s="421"/>
      <c r="R45" s="409"/>
      <c r="S45" s="422"/>
    </row>
    <row r="46" ht="36" customHeight="1">
      <c r="A46" t="s" s="416">
        <v>223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17">
        <v>3200</v>
      </c>
      <c r="M46" s="417">
        <v>1600</v>
      </c>
      <c r="N46" s="418"/>
      <c r="O46" s="419">
        <f>SUM(B46:N46)</f>
        <v>4800</v>
      </c>
      <c r="P46" t="s" s="439">
        <v>214</v>
      </c>
      <c r="Q46" s="421"/>
      <c r="R46" s="409"/>
      <c r="S46" s="422"/>
    </row>
    <row r="47" ht="30" customHeight="1">
      <c r="A47" t="s" s="416">
        <v>224</v>
      </c>
      <c r="B47" s="425"/>
      <c r="C47" s="425"/>
      <c r="D47" s="425"/>
      <c r="E47" s="440"/>
      <c r="F47" s="425"/>
      <c r="G47" s="425"/>
      <c r="H47" s="425"/>
      <c r="I47" s="425"/>
      <c r="J47" s="425"/>
      <c r="K47" s="425"/>
      <c r="L47" s="417">
        <v>2513.7</v>
      </c>
      <c r="M47" s="417">
        <v>2440.2</v>
      </c>
      <c r="N47" s="418"/>
      <c r="O47" s="419">
        <f>SUM(B47:N47)</f>
        <v>4953.9</v>
      </c>
      <c r="P47" t="s" s="439">
        <v>214</v>
      </c>
      <c r="Q47" s="421"/>
      <c r="R47" s="409"/>
      <c r="S47" s="422"/>
    </row>
    <row r="48" ht="36" customHeight="1">
      <c r="A48" t="s" s="416">
        <v>225</v>
      </c>
      <c r="B48" s="425"/>
      <c r="C48" s="425"/>
      <c r="D48" s="425"/>
      <c r="E48" s="425"/>
      <c r="F48" s="425"/>
      <c r="G48" s="425"/>
      <c r="H48" s="417">
        <v>44000</v>
      </c>
      <c r="I48" s="425"/>
      <c r="J48" s="425"/>
      <c r="K48" s="425"/>
      <c r="L48" s="425"/>
      <c r="M48" s="425"/>
      <c r="N48" s="418"/>
      <c r="O48" s="419">
        <f>SUM(B48:N48)</f>
        <v>44000</v>
      </c>
      <c r="P48" t="s" s="441">
        <v>226</v>
      </c>
      <c r="Q48" s="421"/>
      <c r="R48" s="409"/>
      <c r="S48" s="422"/>
    </row>
    <row r="49" ht="36" customHeight="1">
      <c r="A49" t="s" s="416">
        <v>227</v>
      </c>
      <c r="B49" s="425"/>
      <c r="C49" s="425"/>
      <c r="D49" s="425"/>
      <c r="E49" s="425"/>
      <c r="F49" s="425"/>
      <c r="G49" s="417">
        <v>36220</v>
      </c>
      <c r="H49" s="425"/>
      <c r="I49" s="425"/>
      <c r="J49" s="425"/>
      <c r="K49" s="425"/>
      <c r="L49" s="425"/>
      <c r="M49" s="425"/>
      <c r="N49" s="418"/>
      <c r="O49" s="419">
        <v>36220</v>
      </c>
      <c r="P49" t="s" s="441">
        <v>228</v>
      </c>
      <c r="Q49" s="421"/>
      <c r="R49" s="409"/>
      <c r="S49" s="422"/>
    </row>
    <row r="50" ht="42" customHeight="1">
      <c r="A50" t="s" s="416">
        <v>229</v>
      </c>
      <c r="B50" s="425"/>
      <c r="C50" s="425"/>
      <c r="D50" s="425"/>
      <c r="E50" s="425"/>
      <c r="F50" s="425"/>
      <c r="G50" s="425"/>
      <c r="H50" s="425"/>
      <c r="I50" s="425"/>
      <c r="J50" s="417">
        <v>15300</v>
      </c>
      <c r="K50" s="425"/>
      <c r="L50" s="425"/>
      <c r="M50" s="425"/>
      <c r="N50" s="418"/>
      <c r="O50" s="419">
        <f>SUM(B50:N50)</f>
        <v>15300</v>
      </c>
      <c r="P50" t="s" s="441">
        <v>226</v>
      </c>
      <c r="Q50" s="421"/>
      <c r="R50" s="409"/>
      <c r="S50" s="422"/>
    </row>
    <row r="51" ht="42" customHeight="1">
      <c r="A51" t="s" s="416">
        <v>230</v>
      </c>
      <c r="B51" s="425"/>
      <c r="C51" s="425"/>
      <c r="D51" s="425"/>
      <c r="E51" s="425"/>
      <c r="F51" s="425"/>
      <c r="G51" s="425"/>
      <c r="H51" s="425"/>
      <c r="I51" s="417">
        <v>50215</v>
      </c>
      <c r="J51" s="417">
        <v>50215</v>
      </c>
      <c r="K51" s="425"/>
      <c r="L51" s="425"/>
      <c r="M51" s="425"/>
      <c r="N51" s="418"/>
      <c r="O51" s="419">
        <f>SUM(B51:N51)</f>
        <v>100430</v>
      </c>
      <c r="P51" t="s" s="441">
        <v>226</v>
      </c>
      <c r="Q51" s="421"/>
      <c r="R51" s="409"/>
      <c r="S51" s="422"/>
    </row>
    <row r="52" ht="47.25" customHeight="1">
      <c r="A52" t="s" s="416">
        <v>231</v>
      </c>
      <c r="B52" s="425"/>
      <c r="C52" s="425"/>
      <c r="D52" s="425"/>
      <c r="E52" s="425"/>
      <c r="F52" s="425"/>
      <c r="G52" s="417">
        <v>67124</v>
      </c>
      <c r="H52" s="425"/>
      <c r="I52" s="425"/>
      <c r="J52" s="425"/>
      <c r="K52" s="425"/>
      <c r="L52" s="425"/>
      <c r="M52" s="425"/>
      <c r="N52" s="418"/>
      <c r="O52" s="419">
        <f>SUM(B52:N52)</f>
        <v>67124</v>
      </c>
      <c r="P52" t="s" s="441">
        <v>226</v>
      </c>
      <c r="Q52" s="421"/>
      <c r="R52" s="409"/>
      <c r="S52" s="422"/>
    </row>
    <row r="53" ht="40.5" customHeight="1">
      <c r="A53" t="s" s="416">
        <v>232</v>
      </c>
      <c r="B53" s="425"/>
      <c r="C53" s="425"/>
      <c r="D53" s="425"/>
      <c r="E53" s="425"/>
      <c r="F53" s="425"/>
      <c r="G53" s="425"/>
      <c r="H53" s="417">
        <v>9797.030000000001</v>
      </c>
      <c r="I53" s="417">
        <v>9666.77</v>
      </c>
      <c r="J53" s="425"/>
      <c r="K53" s="425"/>
      <c r="L53" s="425"/>
      <c r="M53" s="425"/>
      <c r="N53" s="418"/>
      <c r="O53" s="419">
        <f>SUM(B53:N53)</f>
        <v>19463.8</v>
      </c>
      <c r="P53" t="s" s="441">
        <v>226</v>
      </c>
      <c r="Q53" s="421"/>
      <c r="R53" s="409"/>
      <c r="S53" s="422"/>
    </row>
    <row r="54" ht="34.5" customHeight="1">
      <c r="A54" t="s" s="416">
        <v>233</v>
      </c>
      <c r="B54" s="417">
        <v>380</v>
      </c>
      <c r="C54" s="417">
        <v>380</v>
      </c>
      <c r="D54" s="417">
        <v>340</v>
      </c>
      <c r="E54" s="417">
        <v>440</v>
      </c>
      <c r="F54" s="417">
        <v>340</v>
      </c>
      <c r="G54" s="417">
        <v>380</v>
      </c>
      <c r="H54" s="417">
        <v>360</v>
      </c>
      <c r="I54" s="417">
        <v>320</v>
      </c>
      <c r="J54" s="417">
        <v>400</v>
      </c>
      <c r="K54" s="417">
        <v>160</v>
      </c>
      <c r="L54" s="417">
        <v>420</v>
      </c>
      <c r="M54" s="417">
        <v>500</v>
      </c>
      <c r="N54" s="418"/>
      <c r="O54" s="419">
        <f>SUM(B54:N54)</f>
        <v>4420</v>
      </c>
      <c r="P54" t="s" s="442">
        <v>115</v>
      </c>
      <c r="Q54" s="421"/>
      <c r="R54" s="409"/>
      <c r="S54" s="422"/>
    </row>
    <row r="55" ht="36.75" customHeight="1">
      <c r="A55" t="s" s="416">
        <v>234</v>
      </c>
      <c r="B55" s="425"/>
      <c r="C55" s="425"/>
      <c r="D55" s="425"/>
      <c r="E55" s="425"/>
      <c r="F55" s="417">
        <v>17900</v>
      </c>
      <c r="G55" s="425"/>
      <c r="H55" s="425"/>
      <c r="I55" s="425"/>
      <c r="J55" s="425"/>
      <c r="K55" s="425"/>
      <c r="L55" s="425"/>
      <c r="M55" s="425"/>
      <c r="N55" s="423">
        <v>2000</v>
      </c>
      <c r="O55" s="419">
        <f>SUM(B55:N55)</f>
        <v>19900</v>
      </c>
      <c r="P55" t="s" s="442">
        <v>115</v>
      </c>
      <c r="Q55" s="421"/>
      <c r="R55" s="409"/>
      <c r="S55" s="422"/>
    </row>
    <row r="56" ht="46.5" customHeight="1">
      <c r="A56" t="s" s="416">
        <v>235</v>
      </c>
      <c r="B56" s="425"/>
      <c r="C56" s="417">
        <v>469.55</v>
      </c>
      <c r="D56" s="425"/>
      <c r="E56" s="417">
        <v>1048.48</v>
      </c>
      <c r="F56" s="417">
        <v>853.2</v>
      </c>
      <c r="G56" s="417">
        <v>1580</v>
      </c>
      <c r="H56" s="417">
        <v>957.6900000000001</v>
      </c>
      <c r="I56" s="417">
        <v>233.66</v>
      </c>
      <c r="J56" s="417">
        <v>757.7</v>
      </c>
      <c r="K56" s="417">
        <v>649.95</v>
      </c>
      <c r="L56" s="417">
        <v>1003.15</v>
      </c>
      <c r="M56" s="417">
        <v>2018.13</v>
      </c>
      <c r="N56" s="418"/>
      <c r="O56" s="419">
        <f>SUM(B56:N56)</f>
        <v>9571.51</v>
      </c>
      <c r="P56" t="s" s="442">
        <v>115</v>
      </c>
      <c r="Q56" s="421"/>
      <c r="R56" s="409"/>
      <c r="S56" s="422"/>
    </row>
    <row r="57" ht="30.75" customHeight="1">
      <c r="A57" t="s" s="416">
        <v>236</v>
      </c>
      <c r="B57" s="417">
        <v>1254.22</v>
      </c>
      <c r="C57" s="417">
        <v>4263.11</v>
      </c>
      <c r="D57" s="417">
        <v>4263.11</v>
      </c>
      <c r="E57" s="417">
        <v>4263.11</v>
      </c>
      <c r="F57" s="417">
        <v>4902.11</v>
      </c>
      <c r="G57" s="417">
        <v>4391.11</v>
      </c>
      <c r="H57" s="417">
        <v>4391.11</v>
      </c>
      <c r="I57" s="417">
        <v>4391.11</v>
      </c>
      <c r="J57" s="417">
        <v>4391.11</v>
      </c>
      <c r="K57" s="417">
        <v>4390.11</v>
      </c>
      <c r="L57" s="417">
        <v>4391.12</v>
      </c>
      <c r="M57" s="417">
        <v>15451.43</v>
      </c>
      <c r="N57" s="418"/>
      <c r="O57" s="419">
        <f>SUM(B57:N57)</f>
        <v>60742.76</v>
      </c>
      <c r="P57" t="s" s="430">
        <v>82</v>
      </c>
      <c r="Q57" s="421"/>
      <c r="R57" s="409"/>
      <c r="S57" s="422"/>
    </row>
    <row r="58" ht="31.5" customHeight="1">
      <c r="A58" t="s" s="416">
        <v>237</v>
      </c>
      <c r="B58" s="417">
        <v>4020.22</v>
      </c>
      <c r="C58" s="417">
        <v>4506</v>
      </c>
      <c r="D58" s="417">
        <v>2841.74</v>
      </c>
      <c r="E58" s="417">
        <v>5857.03</v>
      </c>
      <c r="F58" s="417">
        <v>4749.16</v>
      </c>
      <c r="G58" s="417">
        <v>4391.11</v>
      </c>
      <c r="H58" s="417">
        <v>4391.11</v>
      </c>
      <c r="I58" s="417">
        <v>4391.11</v>
      </c>
      <c r="J58" s="417">
        <v>4391.11</v>
      </c>
      <c r="K58" s="417">
        <v>4391.11</v>
      </c>
      <c r="L58" s="417">
        <v>4391.12</v>
      </c>
      <c r="M58" s="417">
        <v>10066.71</v>
      </c>
      <c r="N58" s="418"/>
      <c r="O58" s="419">
        <f>SUM(B58:N58)</f>
        <v>58387.53</v>
      </c>
      <c r="P58" t="s" s="430">
        <v>82</v>
      </c>
      <c r="Q58" s="421"/>
      <c r="R58" s="409"/>
      <c r="S58" s="422"/>
    </row>
    <row r="59" ht="26.25" customHeight="1">
      <c r="A59" t="s" s="416">
        <v>238</v>
      </c>
      <c r="B59" s="417">
        <v>8526.209999999999</v>
      </c>
      <c r="C59" s="417">
        <v>8526.209999999999</v>
      </c>
      <c r="D59" s="417">
        <v>8526.209999999999</v>
      </c>
      <c r="E59" s="417">
        <v>4900.11</v>
      </c>
      <c r="F59" s="417">
        <v>5846.62</v>
      </c>
      <c r="G59" s="417">
        <v>8782.219999999999</v>
      </c>
      <c r="H59" s="417">
        <v>8782.219999999999</v>
      </c>
      <c r="I59" s="417">
        <v>8781.219999999999</v>
      </c>
      <c r="J59" s="417">
        <v>8782.219999999999</v>
      </c>
      <c r="K59" s="417">
        <v>10700.76</v>
      </c>
      <c r="L59" s="417">
        <v>8782.209999999999</v>
      </c>
      <c r="M59" s="417">
        <v>8781.209999999999</v>
      </c>
      <c r="N59" s="418"/>
      <c r="O59" s="419">
        <f>SUM(B59:N59)</f>
        <v>99717.42</v>
      </c>
      <c r="P59" t="s" s="430">
        <v>82</v>
      </c>
      <c r="Q59" s="421"/>
      <c r="R59" s="409"/>
      <c r="S59" s="422"/>
    </row>
    <row r="60" ht="30.75" customHeight="1">
      <c r="A60" t="s" s="416">
        <v>239</v>
      </c>
      <c r="B60" s="417">
        <v>23526.21</v>
      </c>
      <c r="C60" s="417">
        <v>23527.21</v>
      </c>
      <c r="D60" s="417">
        <v>23526.21</v>
      </c>
      <c r="E60" s="417">
        <v>23527.21</v>
      </c>
      <c r="F60" s="417">
        <v>26884.31</v>
      </c>
      <c r="G60" s="417">
        <v>24198.03</v>
      </c>
      <c r="H60" s="417">
        <v>24198.03</v>
      </c>
      <c r="I60" s="417">
        <v>35274</v>
      </c>
      <c r="J60" s="417">
        <v>12875.53</v>
      </c>
      <c r="K60" s="417">
        <v>24198.03</v>
      </c>
      <c r="L60" s="417">
        <v>24198.03</v>
      </c>
      <c r="M60" s="417">
        <v>23054.03</v>
      </c>
      <c r="N60" s="418"/>
      <c r="O60" s="419">
        <f>SUM(B60:N60)</f>
        <v>288986.83</v>
      </c>
      <c r="P60" t="s" s="430">
        <v>82</v>
      </c>
      <c r="Q60" s="421"/>
      <c r="R60" s="409"/>
      <c r="S60" s="422"/>
    </row>
    <row r="61" ht="32.25" customHeight="1">
      <c r="A61" t="s" s="416">
        <v>240</v>
      </c>
      <c r="B61" s="417">
        <v>22382.21</v>
      </c>
      <c r="C61" s="417">
        <v>22383.21</v>
      </c>
      <c r="D61" s="417">
        <v>22382.21</v>
      </c>
      <c r="E61" s="417">
        <v>22383.21</v>
      </c>
      <c r="F61" s="417">
        <v>25740.31</v>
      </c>
      <c r="G61" s="417">
        <v>23054.03</v>
      </c>
      <c r="H61" s="417">
        <v>23054.03</v>
      </c>
      <c r="I61" s="417">
        <v>23054.03</v>
      </c>
      <c r="J61" s="417">
        <v>36719.3</v>
      </c>
      <c r="K61" s="417">
        <v>10479.01</v>
      </c>
      <c r="L61" s="417">
        <v>23054.02</v>
      </c>
      <c r="M61" s="417">
        <v>23055.02</v>
      </c>
      <c r="N61" s="418"/>
      <c r="O61" s="419">
        <f>SUM(B61:N61)</f>
        <v>277740.59</v>
      </c>
      <c r="P61" t="s" s="430">
        <v>82</v>
      </c>
      <c r="Q61" s="421"/>
      <c r="R61" s="409"/>
      <c r="S61" s="422"/>
    </row>
    <row r="62" ht="25.5" customHeight="1">
      <c r="A62" t="s" s="416">
        <v>241</v>
      </c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18"/>
      <c r="O62" s="419">
        <f>SUM(B62:N62)</f>
        <v>0</v>
      </c>
      <c r="P62" s="431"/>
      <c r="Q62" s="421"/>
      <c r="R62" s="409"/>
      <c r="S62" s="422"/>
    </row>
    <row r="63" ht="29.25" customHeight="1">
      <c r="A63" t="s" s="416">
        <v>242</v>
      </c>
      <c r="B63" s="417">
        <v>36750</v>
      </c>
      <c r="C63" s="417">
        <v>36750</v>
      </c>
      <c r="D63" s="417">
        <v>36750</v>
      </c>
      <c r="E63" s="417">
        <v>36750</v>
      </c>
      <c r="F63" s="417">
        <v>42265</v>
      </c>
      <c r="G63" s="417">
        <v>37853</v>
      </c>
      <c r="H63" s="417">
        <v>37853</v>
      </c>
      <c r="I63" s="417">
        <v>37853</v>
      </c>
      <c r="J63" s="417">
        <v>37853</v>
      </c>
      <c r="K63" s="417">
        <v>37853</v>
      </c>
      <c r="L63" s="417">
        <v>14000</v>
      </c>
      <c r="M63" s="417">
        <v>14000</v>
      </c>
      <c r="N63" s="418"/>
      <c r="O63" s="419">
        <f>SUM(B63:N63)</f>
        <v>406530</v>
      </c>
      <c r="P63" t="s" s="430">
        <v>82</v>
      </c>
      <c r="Q63" s="421"/>
      <c r="R63" s="409"/>
      <c r="S63" s="422"/>
    </row>
    <row r="64" ht="30" customHeight="1">
      <c r="A64" t="s" s="416">
        <v>243</v>
      </c>
      <c r="B64" s="417">
        <v>37800</v>
      </c>
      <c r="C64" s="417">
        <v>37800</v>
      </c>
      <c r="D64" s="417">
        <v>37800</v>
      </c>
      <c r="E64" s="417">
        <v>37800</v>
      </c>
      <c r="F64" s="417">
        <v>43470</v>
      </c>
      <c r="G64" s="417">
        <v>38934</v>
      </c>
      <c r="H64" s="417">
        <v>38934</v>
      </c>
      <c r="I64" s="417">
        <v>38934</v>
      </c>
      <c r="J64" s="417">
        <v>38934</v>
      </c>
      <c r="K64" s="417">
        <v>38934</v>
      </c>
      <c r="L64" s="417">
        <v>38976</v>
      </c>
      <c r="M64" s="417">
        <v>38976</v>
      </c>
      <c r="N64" s="418"/>
      <c r="O64" s="419">
        <f>SUM(B64:N64)</f>
        <v>467292</v>
      </c>
      <c r="P64" t="s" s="430">
        <v>82</v>
      </c>
      <c r="Q64" s="421"/>
      <c r="R64" s="409"/>
      <c r="S64" s="422"/>
    </row>
    <row r="65" ht="30.75" customHeight="1">
      <c r="A65" t="s" s="416">
        <v>244</v>
      </c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18"/>
      <c r="O65" s="419">
        <f>SUM(B65:N65)</f>
        <v>0</v>
      </c>
      <c r="P65" s="431"/>
      <c r="Q65" s="421"/>
      <c r="R65" s="409"/>
      <c r="S65" s="422"/>
    </row>
    <row r="66" ht="36" customHeight="1">
      <c r="A66" t="s" s="416">
        <v>245</v>
      </c>
      <c r="B66" s="417">
        <v>31320</v>
      </c>
      <c r="C66" s="417">
        <v>31320</v>
      </c>
      <c r="D66" s="417">
        <v>31320</v>
      </c>
      <c r="E66" s="417">
        <v>31320</v>
      </c>
      <c r="F66" s="417">
        <v>36018</v>
      </c>
      <c r="G66" s="417">
        <v>32260</v>
      </c>
      <c r="H66" s="417">
        <v>32259</v>
      </c>
      <c r="I66" s="417">
        <v>32260</v>
      </c>
      <c r="J66" s="417">
        <v>32259</v>
      </c>
      <c r="K66" s="425"/>
      <c r="L66" s="417">
        <v>30574</v>
      </c>
      <c r="M66" s="417">
        <v>30575</v>
      </c>
      <c r="N66" s="418"/>
      <c r="O66" s="419">
        <f>SUM(B66:N66)</f>
        <v>351485</v>
      </c>
      <c r="P66" t="s" s="430">
        <v>82</v>
      </c>
      <c r="Q66" s="421"/>
      <c r="R66" s="409"/>
      <c r="S66" s="422"/>
    </row>
    <row r="67" ht="30" customHeight="1">
      <c r="A67" t="s" s="411">
        <v>246</v>
      </c>
      <c r="B67" s="412">
        <v>42495</v>
      </c>
      <c r="C67" s="412">
        <v>45084</v>
      </c>
      <c r="D67" s="412">
        <v>47019</v>
      </c>
      <c r="E67" s="412">
        <v>56223</v>
      </c>
      <c r="F67" s="412">
        <v>51925</v>
      </c>
      <c r="G67" s="412">
        <v>60738</v>
      </c>
      <c r="H67" s="412">
        <v>47228.54</v>
      </c>
      <c r="I67" s="412">
        <v>36188</v>
      </c>
      <c r="J67" s="412">
        <v>49528.53</v>
      </c>
      <c r="K67" s="412">
        <v>43195.56</v>
      </c>
      <c r="L67" s="412">
        <v>65008.11</v>
      </c>
      <c r="M67" s="412">
        <v>73656.67</v>
      </c>
      <c r="N67" s="413"/>
      <c r="O67" s="419">
        <f>SUM(B67:N67)</f>
        <v>618289.41</v>
      </c>
      <c r="P67" t="s" s="430">
        <v>82</v>
      </c>
      <c r="Q67" s="409"/>
      <c r="R67" s="409"/>
      <c r="S67" s="410"/>
    </row>
    <row r="68" ht="38.25" customHeight="1">
      <c r="A68" t="s" s="411">
        <v>247</v>
      </c>
      <c r="B68" s="443"/>
      <c r="C68" s="443"/>
      <c r="D68" s="412">
        <v>37130</v>
      </c>
      <c r="E68" s="443"/>
      <c r="F68" s="443"/>
      <c r="G68" s="443"/>
      <c r="H68" s="443"/>
      <c r="I68" s="443"/>
      <c r="J68" s="443"/>
      <c r="K68" s="443"/>
      <c r="L68" s="443"/>
      <c r="M68" s="443"/>
      <c r="N68" s="413"/>
      <c r="O68" s="419">
        <f>SUM(B68:N68)</f>
        <v>37130</v>
      </c>
      <c r="P68" t="s" s="430">
        <v>82</v>
      </c>
      <c r="Q68" s="409"/>
      <c r="R68" s="409"/>
      <c r="S68" s="410"/>
    </row>
    <row r="69" ht="49.5" customHeight="1">
      <c r="A69" t="s" s="411">
        <v>248</v>
      </c>
      <c r="B69" s="443"/>
      <c r="C69" s="443"/>
      <c r="D69" s="443"/>
      <c r="E69" s="443"/>
      <c r="F69" s="443"/>
      <c r="G69" s="443"/>
      <c r="H69" s="443"/>
      <c r="I69" s="412">
        <v>4000</v>
      </c>
      <c r="J69" s="443"/>
      <c r="K69" s="443"/>
      <c r="L69" s="443"/>
      <c r="M69" s="443"/>
      <c r="N69" s="413"/>
      <c r="O69" s="419">
        <f>SUM(B69:N69)</f>
        <v>4000</v>
      </c>
      <c r="P69" t="s" s="430">
        <v>82</v>
      </c>
      <c r="Q69" s="409"/>
      <c r="R69" s="409"/>
      <c r="S69" s="410"/>
    </row>
    <row r="70" ht="40.5" customHeight="1">
      <c r="A70" t="s" s="416">
        <v>249</v>
      </c>
      <c r="B70" s="425"/>
      <c r="C70" s="417">
        <v>3000</v>
      </c>
      <c r="D70" s="425"/>
      <c r="E70" s="417">
        <v>22000</v>
      </c>
      <c r="F70" s="425"/>
      <c r="G70" s="425"/>
      <c r="H70" s="425"/>
      <c r="I70" s="425"/>
      <c r="J70" s="425"/>
      <c r="K70" s="425"/>
      <c r="L70" s="425"/>
      <c r="M70" s="425"/>
      <c r="N70" s="418"/>
      <c r="O70" s="419">
        <f>SUM(B70:N70)</f>
        <v>25000</v>
      </c>
      <c r="P70" t="s" s="444">
        <v>250</v>
      </c>
      <c r="Q70" s="421"/>
      <c r="R70" s="409"/>
      <c r="S70" s="422"/>
    </row>
    <row r="71" ht="52.5" customHeight="1">
      <c r="A71" t="s" s="416">
        <v>251</v>
      </c>
      <c r="B71" s="425"/>
      <c r="C71" s="417">
        <v>159558</v>
      </c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18"/>
      <c r="O71" s="419">
        <f>SUM(B71:N71)</f>
        <v>159558</v>
      </c>
      <c r="P71" t="s" s="444">
        <v>252</v>
      </c>
      <c r="Q71" s="421"/>
      <c r="R71" s="409"/>
      <c r="S71" s="422"/>
    </row>
    <row r="72" ht="15.75" customHeight="1">
      <c r="A72" s="445"/>
      <c r="B72" s="446">
        <f>SUM(B6:B71)</f>
        <v>411922.24</v>
      </c>
      <c r="C72" s="446">
        <f>SUM(C6:C71)</f>
        <v>528571.84</v>
      </c>
      <c r="D72" s="446">
        <f>SUM(D6:D71)</f>
        <v>498855.9</v>
      </c>
      <c r="E72" s="446">
        <f>SUM(E6:E71)</f>
        <v>480083.95</v>
      </c>
      <c r="F72" s="446">
        <f>SUM(F6:F71)</f>
        <v>451825.61</v>
      </c>
      <c r="G72" s="446">
        <f>SUM(G6:G71)</f>
        <v>456653</v>
      </c>
      <c r="H72" s="446">
        <f>SUM(H6:H71)</f>
        <v>427424.56</v>
      </c>
      <c r="I72" s="446">
        <f>SUM(I6:I71)</f>
        <v>557822.83</v>
      </c>
      <c r="J72" s="446">
        <f>SUM(J6:J71)</f>
        <v>482265.23</v>
      </c>
      <c r="K72" s="446">
        <f>SUM(K6:K71)</f>
        <v>367579.03</v>
      </c>
      <c r="L72" s="446">
        <f>SUM(L6:L71)</f>
        <v>384034.09</v>
      </c>
      <c r="M72" s="446">
        <f>SUM(M6:M71)</f>
        <v>407141.75</v>
      </c>
      <c r="N72" s="447">
        <f>SUM(N6:N71)</f>
        <v>42193</v>
      </c>
      <c r="O72" s="448">
        <f>SUM(O6:O71)</f>
        <v>5496373.03</v>
      </c>
      <c r="P72" s="449"/>
      <c r="Q72" s="132"/>
      <c r="R72" s="132"/>
      <c r="S72" s="450"/>
    </row>
    <row r="73" ht="15.75" customHeight="1">
      <c r="A73" t="s" s="451">
        <v>253</v>
      </c>
      <c r="B73" s="452">
        <f>SUM(B2:B71)</f>
        <v>1743390.4</v>
      </c>
      <c r="C73" s="452">
        <f>SUM(C2:C71)</f>
        <v>1746262.34</v>
      </c>
      <c r="D73" s="452">
        <f>SUM(D2:D71)</f>
        <v>1413669.54</v>
      </c>
      <c r="E73" s="452">
        <f>SUM(E2:E71)</f>
        <v>1229908.98</v>
      </c>
      <c r="F73" s="452">
        <f>SUM(F2:F71)</f>
        <v>1006132.13</v>
      </c>
      <c r="G73" s="452">
        <f>SUM(G2:G71)</f>
        <v>962191.92</v>
      </c>
      <c r="H73" s="452">
        <f>SUM(H2:H71)</f>
        <v>953508.34</v>
      </c>
      <c r="I73" s="452">
        <f>SUM(I2:I71)</f>
        <v>1048032.91</v>
      </c>
      <c r="J73" s="452">
        <f>SUM(J2:J71)</f>
        <v>953515.91</v>
      </c>
      <c r="K73" s="452">
        <f>SUM(K2:K71)</f>
        <v>1079958.61</v>
      </c>
      <c r="L73" s="452">
        <f>SUM(L2:L71)</f>
        <v>1287848.06</v>
      </c>
      <c r="M73" s="452">
        <f>SUM(M2:M71)</f>
        <v>1667627.53</v>
      </c>
      <c r="N73" s="453">
        <f>SUM(N2:N71)</f>
        <v>42193</v>
      </c>
      <c r="O73" s="454">
        <f>SUM(O2:O69)</f>
        <v>14949681.67</v>
      </c>
      <c r="P73" s="455"/>
      <c r="Q73" s="456"/>
      <c r="R73" s="456"/>
      <c r="S73" s="457"/>
    </row>
    <row r="74" ht="16.5" customHeight="1">
      <c r="A74" s="458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459"/>
      <c r="O74" s="460"/>
      <c r="P74" s="461"/>
      <c r="Q74" s="142"/>
      <c r="R74" s="142"/>
      <c r="S74" s="462"/>
    </row>
    <row r="75" ht="16.0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463"/>
      <c r="O75" s="464"/>
      <c r="P75" s="465"/>
      <c r="Q75" s="77"/>
      <c r="R75" s="78"/>
      <c r="S75" s="2"/>
    </row>
    <row r="76" ht="32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466"/>
      <c r="N76" s="467"/>
      <c r="O76" s="468">
        <f>O57+O58+O59+O60+O61+O63+O64+O66+O67+O68+O69</f>
        <v>2670301.54</v>
      </c>
      <c r="P76" t="s" s="430">
        <v>82</v>
      </c>
      <c r="Q76" s="132"/>
      <c r="R76" s="469"/>
      <c r="S76" s="2"/>
    </row>
    <row r="77" ht="16.0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466"/>
      <c r="N77" s="467"/>
      <c r="O77" s="468">
        <f>O6</f>
        <v>1120080</v>
      </c>
      <c r="P77" t="s" s="420">
        <v>254</v>
      </c>
      <c r="Q77" s="132"/>
      <c r="R77" s="469"/>
      <c r="S77" s="2"/>
    </row>
    <row r="78" ht="22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466"/>
      <c r="N78" s="467"/>
      <c r="O78" s="468">
        <f>O8</f>
        <v>60000</v>
      </c>
      <c r="P78" t="s" s="424">
        <v>112</v>
      </c>
      <c r="Q78" s="470"/>
      <c r="R78" s="469"/>
      <c r="S78" s="2"/>
    </row>
    <row r="79" ht="16.0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466"/>
      <c r="N79" s="467"/>
      <c r="O79" s="468">
        <f>O9</f>
        <v>68760</v>
      </c>
      <c r="P79" t="s" s="426">
        <v>110</v>
      </c>
      <c r="Q79" s="471"/>
      <c r="R79" s="469"/>
      <c r="S79" s="2"/>
    </row>
    <row r="80" ht="63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466"/>
      <c r="N80" s="467"/>
      <c r="O80" s="468">
        <f>O7</f>
        <v>123743</v>
      </c>
      <c r="P80" t="s" s="472">
        <v>175</v>
      </c>
      <c r="Q80" s="471"/>
      <c r="R80" s="469"/>
      <c r="S80" s="2"/>
    </row>
    <row r="81" ht="22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466"/>
      <c r="N81" s="467"/>
      <c r="O81" s="468">
        <f>O28+O30</f>
        <v>44588</v>
      </c>
      <c r="P81" t="s" s="433">
        <v>111</v>
      </c>
      <c r="Q81" s="471"/>
      <c r="R81" s="469"/>
      <c r="S81" s="2"/>
    </row>
    <row r="82" ht="24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466"/>
      <c r="N82" s="467"/>
      <c r="O82" s="468">
        <f>O36</f>
        <v>35450</v>
      </c>
      <c r="P82" t="s" s="438">
        <v>105</v>
      </c>
      <c r="Q82" s="471"/>
      <c r="R82" s="469"/>
      <c r="S82" s="2"/>
    </row>
    <row r="83" ht="4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466"/>
      <c r="N83" s="467"/>
      <c r="O83" s="468">
        <f>O31</f>
        <v>61250</v>
      </c>
      <c r="P83" t="s" s="435">
        <v>203</v>
      </c>
      <c r="Q83" s="471"/>
      <c r="R83" s="469"/>
      <c r="S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466"/>
      <c r="N84" s="467"/>
      <c r="O84" s="468">
        <f>O33+O34+O35</f>
        <v>182546.52</v>
      </c>
      <c r="P84" t="s" s="437">
        <v>206</v>
      </c>
      <c r="Q84" s="103"/>
      <c r="R84" s="469"/>
      <c r="S84" s="2"/>
    </row>
    <row r="85" ht="27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466"/>
      <c r="N85" s="467"/>
      <c r="O85" s="468">
        <f>SUM(O37:O47)</f>
        <v>216843.98</v>
      </c>
      <c r="P85" t="s" s="439">
        <v>255</v>
      </c>
      <c r="Q85" s="470"/>
      <c r="R85" s="469"/>
      <c r="S85" s="2"/>
    </row>
    <row r="86" ht="2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466"/>
      <c r="N86" s="467"/>
      <c r="O86" s="468">
        <f>O10</f>
        <v>5900</v>
      </c>
      <c r="P86" t="s" s="427">
        <v>121</v>
      </c>
      <c r="Q86" s="471"/>
      <c r="R86" s="469"/>
      <c r="S86" s="2"/>
    </row>
    <row r="87" ht="16.0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466"/>
      <c r="N87" s="467"/>
      <c r="O87" s="468">
        <v>6900</v>
      </c>
      <c r="P87" t="s" s="428">
        <v>120</v>
      </c>
      <c r="Q87" s="471"/>
      <c r="R87" s="469"/>
      <c r="S87" s="2"/>
    </row>
    <row r="88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466"/>
      <c r="N88" s="467"/>
      <c r="O88" s="468">
        <f>O15+O16+O17+O18+O19+O20</f>
        <v>40063.67</v>
      </c>
      <c r="P88" t="s" s="430">
        <v>185</v>
      </c>
      <c r="Q88" s="471"/>
      <c r="R88" s="469"/>
      <c r="S88" s="2"/>
    </row>
    <row r="89" ht="38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466"/>
      <c r="N89" s="467"/>
      <c r="O89" s="468">
        <f>O12+O13+O14</f>
        <v>129848.41</v>
      </c>
      <c r="P89" t="s" s="429">
        <v>181</v>
      </c>
      <c r="Q89" s="471"/>
      <c r="R89" s="469"/>
      <c r="S89" s="2"/>
    </row>
    <row r="90" ht="4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466"/>
      <c r="N90" s="467"/>
      <c r="O90" s="468">
        <f>O22+O23+O24+O25+O26+O27</f>
        <v>229110.6</v>
      </c>
      <c r="P90" t="s" s="432">
        <v>193</v>
      </c>
      <c r="Q90" s="471"/>
      <c r="R90" s="469"/>
      <c r="S90" s="2"/>
    </row>
    <row r="91" ht="25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466"/>
      <c r="N91" s="467"/>
      <c r="O91" s="473">
        <f>O54+O55+O56</f>
        <v>33891.51</v>
      </c>
      <c r="P91" t="s" s="474">
        <v>115</v>
      </c>
      <c r="Q91" s="103"/>
      <c r="R91" s="469"/>
      <c r="S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466"/>
      <c r="N92" s="475"/>
      <c r="O92" s="476">
        <f>SUM(O76:O91)</f>
        <v>5029277.23</v>
      </c>
      <c r="P92" t="s" s="477">
        <v>256</v>
      </c>
      <c r="Q92" s="132"/>
      <c r="R92" s="469"/>
      <c r="S92" s="2"/>
    </row>
    <row r="93" ht="27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478"/>
      <c r="O93" s="479">
        <f>O71+O70</f>
        <v>184558</v>
      </c>
      <c r="P93" t="s" s="480">
        <v>257</v>
      </c>
      <c r="Q93" s="141"/>
      <c r="R93" s="78"/>
      <c r="S93" s="2"/>
    </row>
    <row r="94" ht="24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3"/>
      <c r="O94" s="473">
        <f>SUM(O48:O53)</f>
        <v>282537.8</v>
      </c>
      <c r="P94" t="s" s="481">
        <v>258</v>
      </c>
      <c r="Q94" s="469"/>
      <c r="R94" s="78"/>
      <c r="S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482"/>
      <c r="O95" s="483">
        <f>SUM(O92:O94)</f>
        <v>5496373.03</v>
      </c>
      <c r="P95" t="s" s="484">
        <v>259</v>
      </c>
      <c r="Q95" s="485"/>
      <c r="R95" s="78"/>
      <c r="S95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