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8" i="1" l="1"/>
  <c r="D28" i="1"/>
  <c r="E28" i="1"/>
  <c r="F28" i="1"/>
  <c r="G28" i="1"/>
  <c r="B28" i="1"/>
  <c r="C26" i="1"/>
  <c r="D26" i="1"/>
  <c r="E26" i="1"/>
  <c r="F26" i="1"/>
  <c r="G26" i="1"/>
  <c r="B26" i="1"/>
  <c r="E68" i="1" l="1"/>
  <c r="I67" i="1"/>
  <c r="I66" i="1"/>
  <c r="I65" i="1"/>
  <c r="I64" i="1"/>
  <c r="F64" i="1"/>
  <c r="I63" i="1"/>
  <c r="I62" i="1"/>
  <c r="F61" i="1"/>
  <c r="F68" i="1" s="1"/>
  <c r="D61" i="1"/>
  <c r="D68" i="1" s="1"/>
  <c r="G54" i="1"/>
  <c r="G53" i="1"/>
  <c r="G45" i="1"/>
  <c r="F45" i="1"/>
  <c r="G44" i="1"/>
  <c r="G48" i="1" s="1"/>
  <c r="G41" i="1"/>
  <c r="G40" i="1"/>
  <c r="F39" i="1"/>
  <c r="G27" i="1"/>
  <c r="E27" i="1"/>
  <c r="B27" i="1"/>
  <c r="G25" i="1"/>
  <c r="E25" i="1"/>
  <c r="B25" i="1"/>
  <c r="F24" i="1"/>
  <c r="D24" i="1"/>
  <c r="D29" i="1" s="1"/>
  <c r="D31" i="1" s="1"/>
  <c r="B24" i="1"/>
  <c r="G23" i="1"/>
  <c r="E23" i="1"/>
  <c r="C23" i="1"/>
  <c r="G22" i="1"/>
  <c r="E22" i="1"/>
  <c r="G21" i="1"/>
  <c r="C21" i="1"/>
  <c r="E21" i="1" s="1"/>
  <c r="G20" i="1"/>
  <c r="E20" i="1"/>
  <c r="C20" i="1"/>
  <c r="G19" i="1"/>
  <c r="C19" i="1"/>
  <c r="E19" i="1" s="1"/>
  <c r="G18" i="1"/>
  <c r="G17" i="1"/>
  <c r="C17" i="1"/>
  <c r="E17" i="1" s="1"/>
  <c r="G16" i="1"/>
  <c r="E16" i="1"/>
  <c r="C16" i="1"/>
  <c r="G15" i="1"/>
  <c r="C15" i="1"/>
  <c r="C24" i="1" s="1"/>
  <c r="F13" i="1"/>
  <c r="F38" i="1" s="1"/>
  <c r="F42" i="1" s="1"/>
  <c r="D13" i="1"/>
  <c r="B13" i="1"/>
  <c r="B29" i="1" s="1"/>
  <c r="G12" i="1"/>
  <c r="E12" i="1"/>
  <c r="C12" i="1"/>
  <c r="G11" i="1"/>
  <c r="C11" i="1"/>
  <c r="E11" i="1" s="1"/>
  <c r="G10" i="1"/>
  <c r="C10" i="1"/>
  <c r="E10" i="1" s="1"/>
  <c r="G9" i="1"/>
  <c r="C9" i="1"/>
  <c r="E9" i="1" s="1"/>
  <c r="G8" i="1"/>
  <c r="C8" i="1"/>
  <c r="E8" i="1" s="1"/>
  <c r="G7" i="1"/>
  <c r="C7" i="1"/>
  <c r="E7" i="1" s="1"/>
  <c r="G6" i="1"/>
  <c r="E6" i="1"/>
  <c r="C6" i="1"/>
  <c r="G5" i="1"/>
  <c r="C5" i="1"/>
  <c r="E5" i="1" s="1"/>
  <c r="G4" i="1"/>
  <c r="E4" i="1"/>
  <c r="C4" i="1"/>
  <c r="G13" i="1" l="1"/>
  <c r="E13" i="1"/>
  <c r="G24" i="1"/>
  <c r="G39" i="1" s="1"/>
  <c r="C13" i="1"/>
  <c r="C29" i="1" s="1"/>
  <c r="E31" i="1" s="1"/>
  <c r="G38" i="1"/>
  <c r="G42" i="1"/>
  <c r="G61" i="1"/>
  <c r="F29" i="1"/>
  <c r="B61" i="1"/>
  <c r="B68" i="1" s="1"/>
  <c r="E15" i="1"/>
  <c r="E24" i="1" s="1"/>
  <c r="E29" i="1" s="1"/>
  <c r="G29" i="1" l="1"/>
  <c r="G47" i="1" s="1"/>
  <c r="G49" i="1" s="1"/>
  <c r="G68" i="1"/>
  <c r="I61" i="1"/>
  <c r="I68" i="1" s="1"/>
</calcChain>
</file>

<file path=xl/sharedStrings.xml><?xml version="1.0" encoding="utf-8"?>
<sst xmlns="http://schemas.openxmlformats.org/spreadsheetml/2006/main" count="94" uniqueCount="87">
  <si>
    <t>Расшифровка статей сметы</t>
  </si>
  <si>
    <t xml:space="preserve">1. Обслуживание мест общего пользования </t>
  </si>
  <si>
    <t>в месяц</t>
  </si>
  <si>
    <t>факт</t>
  </si>
  <si>
    <t>остаток</t>
  </si>
  <si>
    <t>Очистка от снега механизированная</t>
  </si>
  <si>
    <t>Озеленение,благоустройство территории, ремонт общего имущества</t>
  </si>
  <si>
    <t>Обслуживание ЦТП и приборов учета тепла и холодной воды</t>
  </si>
  <si>
    <t>Ежегодная проф-ка ЦТП перед отопительным сезоном, поверка и ремонт отдельного оборудования</t>
  </si>
  <si>
    <t>Ежегодная проф-ка эл.оборудования, поверка и ремонт отдельного оборудования, утилизация ртутьсодержащих ламп</t>
  </si>
  <si>
    <t>Дератизация территории</t>
  </si>
  <si>
    <t>Обслуживание шлагбаума(ремонтные работы)</t>
  </si>
  <si>
    <t>Обслуживание систем видеонаблюдения (мелкий ремонт)</t>
  </si>
  <si>
    <t>Обслуживание сетей тепло-водоснабжения и канализации</t>
  </si>
  <si>
    <t>Итого:</t>
  </si>
  <si>
    <t>2. Организационно-хозяйственные расходы</t>
  </si>
  <si>
    <t>Обслуживание расчетного счета (комиссия банка)</t>
  </si>
  <si>
    <t xml:space="preserve">Содержание офиса (канц. товары, расх. материалы для оргтехники, ремонт оргтехники, аренда.) </t>
  </si>
  <si>
    <t>Услуги прочих специалистов (юрист, программист, сварщик и т.п.)</t>
  </si>
  <si>
    <t xml:space="preserve"> услуги связи,интернет</t>
  </si>
  <si>
    <t>приобретение литературы</t>
  </si>
  <si>
    <t>обучение персонала,аттестация рабочих мест</t>
  </si>
  <si>
    <t>аудит</t>
  </si>
  <si>
    <t>3.Охрана территории</t>
  </si>
  <si>
    <t>4. Услуги по управлению и з/плата специалистов (в т.ч. электрик, бухгалтер, паспортист)</t>
  </si>
  <si>
    <t>Всего по смете:</t>
  </si>
  <si>
    <t xml:space="preserve">Смета расходов и доходов на 2022 год  </t>
  </si>
  <si>
    <t>Статья</t>
  </si>
  <si>
    <t>Руб. в мес</t>
  </si>
  <si>
    <t>Руб в год</t>
  </si>
  <si>
    <t>УТВЕРЖДАЮ</t>
  </si>
  <si>
    <t>Председатель правления</t>
  </si>
  <si>
    <t>Расходы на техническое обслуживание и охрану</t>
  </si>
  <si>
    <t>1. Обслуживание мест общего пользования</t>
  </si>
  <si>
    <t>согласно протокола общего собрания №</t>
  </si>
  <si>
    <t>3. Охрана</t>
  </si>
  <si>
    <t>4. Услуги по управлению и заработная плата специалистов</t>
  </si>
  <si>
    <t>Итого</t>
  </si>
  <si>
    <t xml:space="preserve">Накопительный фонд капитального ремонта </t>
  </si>
  <si>
    <t>Капитальный ремонт</t>
  </si>
  <si>
    <t>Доходы</t>
  </si>
  <si>
    <t>Тариф на техническое обслуживание и охрану</t>
  </si>
  <si>
    <t>Взносы в накопительный фонд кап. ремонта</t>
  </si>
  <si>
    <t xml:space="preserve">Всего </t>
  </si>
  <si>
    <t xml:space="preserve">Общая площадь обслуживаемых жилых блоков (м2): </t>
  </si>
  <si>
    <t>70 домов</t>
  </si>
  <si>
    <t xml:space="preserve">Расчет ставки техобслуживания </t>
  </si>
  <si>
    <t>в мес с 1 м2</t>
  </si>
  <si>
    <t>в год с 1м2</t>
  </si>
  <si>
    <t xml:space="preserve"> в 2021 г тариф составлял </t>
  </si>
  <si>
    <t>Взносы в накопительный фонд кап.ремонта 124611,12/17307,1/12=0,60 руб.</t>
  </si>
  <si>
    <t>Услуги по управлению и заработная плата специалистов</t>
  </si>
  <si>
    <t>Должность</t>
  </si>
  <si>
    <t>Стоимость услуг в месяц</t>
  </si>
  <si>
    <t>Кол-во ставок</t>
  </si>
  <si>
    <t>Оклад в месяц (с учетом район. коэф и подоходного налога) и кол-ва ставок</t>
  </si>
  <si>
    <t>Справочно, на руки(за минусом пооходного налога)</t>
  </si>
  <si>
    <t>Взносы в фонды от ФОТ 30,2%</t>
  </si>
  <si>
    <t xml:space="preserve">итого расход в месяц </t>
  </si>
  <si>
    <t xml:space="preserve">количество месяцев </t>
  </si>
  <si>
    <t>Всего расходы в год, руб</t>
  </si>
  <si>
    <t>Примечание</t>
  </si>
  <si>
    <t>Председатель</t>
  </si>
  <si>
    <t>Контроль и проведение платежей постащикам услуг, проведение актов сверок, прием денежных средств у плательщиков, оформление первичных кассовых и банковских документов, заключение договоров, контроль и  учет показаний ИПУ, работа с должниками, подготовка отчетов по финансово-хозяйственной деятельности, ведение документооборота, в т.ч. электронного.</t>
  </si>
  <si>
    <t>Управляющий (по договору)</t>
  </si>
  <si>
    <t>Обеспечение текущей хозяйственной деятельности, контроль за выполнением работ подрядчиками и штатным персоналом ТСЖ, подготовка к заключению договоров, контроль и  учет показаний ИПУ, прием заявок от жильцов</t>
  </si>
  <si>
    <t>Бухгалтер           (по договору)</t>
  </si>
  <si>
    <t>Ведение бухгалтерской и налоговой отчетности, составление расчетов, распределение расходов между собственииками, формирование квитанций, проведение перерасчетов</t>
  </si>
  <si>
    <t>Дворник               (по договору)</t>
  </si>
  <si>
    <t>Уборка территории, в т.ч. вокруг мусорных контейнеров, в летнее время - стрижка газонов (только мест общего пользования), услуги разнорабочего.</t>
  </si>
  <si>
    <t>Сантехник          (по договору)</t>
  </si>
  <si>
    <t>Обслуживание общих инженерных сетей водопровода, канализации, отопления, запуск систем, подготовка к отопительному сезону, переключение схем (открытая-закрытая)</t>
  </si>
  <si>
    <t>Электрик            (по договору)</t>
  </si>
  <si>
    <t>Обслуживание общих инженерных систем электроснабжения, работа с энергосбытовой и надзорными организациями</t>
  </si>
  <si>
    <t>РКЦ (пасп/стол) (по договору)</t>
  </si>
  <si>
    <t>Обработка персональных данных граждан, первичное оформление документов на регистрацию и снятие с регистрационного учета граждан по месту жительства и месту пребывания.</t>
  </si>
  <si>
    <t>итого</t>
  </si>
  <si>
    <t>итого:</t>
  </si>
  <si>
    <t>вне сметы: по решению правления: в 2021году - ремонт ХВС и ТП</t>
  </si>
  <si>
    <t>Вариант 1: уборка снега: включен платеж за 1-ую уборку - в смету 96000,0 руб., далее по факту уборки снега оплачиваем согласно счетам (январь-март, ноябрь-декабрь)</t>
  </si>
  <si>
    <t>1 вариант:  Содержание и ремонт общего имущества, ТО и охрана:  5104784,4 руб./17307,1 м2 /12 мес. = 24,58 руб/м2</t>
  </si>
  <si>
    <t xml:space="preserve"> 2021 (руб.)</t>
  </si>
  <si>
    <t>2022 (руб.)</t>
  </si>
  <si>
    <t>в год план</t>
  </si>
  <si>
    <t>в год факт</t>
  </si>
  <si>
    <r>
      <t xml:space="preserve">хоз. нужды (мешки для мусора, цена в марте 2022г: 13,30руб/шт),  справочно: в 2021 на мешки/мус израсходовано </t>
    </r>
    <r>
      <rPr>
        <b/>
        <sz val="8"/>
        <color theme="1"/>
        <rFont val="Calibri"/>
        <family val="2"/>
        <charset val="204"/>
        <scheme val="minor"/>
      </rPr>
      <t>153000,00 руб</t>
    </r>
  </si>
  <si>
    <t>хоз. нужды (инвентарь, инструмент, краски, эл. товары, расходные материалы и ГСМ для газонокосилки, мешки/мус.), спец. одежда дворников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</si>
</sst>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(* #,##0_);_(* \(#,##0\);_(* &quot;-&quot;??_);_(@_)"/>
    <numFmt numFmtId="165" formatCode="_(* #,##0.00_);_(* \(#,##0.00\);_(* &quot;-&quot;??_);_(@_)"/>
    <numFmt numFmtId="166" formatCode="_-* #,##0.00\ _₽_-;\-* #,##0.00\ _₽_-;_-* &quot;-&quot;??\ _₽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rgb="FFFF000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  <charset val="204"/>
    </font>
    <font>
      <sz val="9"/>
      <color theme="1"/>
      <name val="Calibri"/>
      <family val="2"/>
      <charset val="204"/>
    </font>
    <font>
      <sz val="9"/>
      <name val="Calibri"/>
      <family val="2"/>
      <charset val="204"/>
      <scheme val="minor"/>
    </font>
    <font>
      <sz val="9"/>
      <name val="Arial"/>
      <family val="2"/>
      <charset val="204"/>
    </font>
    <font>
      <b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FF0000"/>
      <name val="Arial"/>
      <family val="2"/>
      <charset val="204"/>
    </font>
    <font>
      <sz val="9"/>
      <name val="Calibri"/>
      <family val="2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8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rgb="FFFF0000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3">
    <xf numFmtId="0" fontId="0" fillId="0" borderId="0" xfId="0"/>
    <xf numFmtId="0" fontId="4" fillId="0" borderId="1" xfId="0" applyFont="1" applyBorder="1" applyAlignment="1">
      <alignment horizontal="center"/>
    </xf>
    <xf numFmtId="0" fontId="6" fillId="2" borderId="10" xfId="0" applyFont="1" applyFill="1" applyBorder="1" applyAlignment="1">
      <alignment wrapText="1"/>
    </xf>
    <xf numFmtId="0" fontId="7" fillId="0" borderId="14" xfId="0" applyFont="1" applyBorder="1"/>
    <xf numFmtId="0" fontId="6" fillId="2" borderId="16" xfId="0" applyFont="1" applyFill="1" applyBorder="1" applyAlignment="1">
      <alignment wrapText="1"/>
    </xf>
    <xf numFmtId="3" fontId="9" fillId="0" borderId="19" xfId="0" applyNumberFormat="1" applyFont="1" applyBorder="1" applyAlignment="1">
      <alignment wrapText="1"/>
    </xf>
    <xf numFmtId="0" fontId="6" fillId="2" borderId="20" xfId="0" applyFont="1" applyFill="1" applyBorder="1" applyAlignment="1">
      <alignment wrapText="1"/>
    </xf>
    <xf numFmtId="0" fontId="6" fillId="2" borderId="18" xfId="0" applyFont="1" applyFill="1" applyBorder="1" applyAlignment="1">
      <alignment wrapText="1"/>
    </xf>
    <xf numFmtId="3" fontId="6" fillId="0" borderId="19" xfId="0" applyNumberFormat="1" applyFont="1" applyBorder="1"/>
    <xf numFmtId="0" fontId="6" fillId="2" borderId="10" xfId="0" applyFont="1" applyFill="1" applyBorder="1"/>
    <xf numFmtId="0" fontId="6" fillId="2" borderId="12" xfId="0" applyFont="1" applyFill="1" applyBorder="1" applyAlignment="1">
      <alignment wrapText="1"/>
    </xf>
    <xf numFmtId="3" fontId="6" fillId="0" borderId="13" xfId="0" applyNumberFormat="1" applyFont="1" applyBorder="1"/>
    <xf numFmtId="0" fontId="6" fillId="2" borderId="18" xfId="0" applyFont="1" applyFill="1" applyBorder="1" applyAlignment="1">
      <alignment vertical="top" wrapText="1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/>
    <xf numFmtId="0" fontId="6" fillId="0" borderId="18" xfId="0" applyFont="1" applyBorder="1" applyAlignment="1">
      <alignment wrapText="1"/>
    </xf>
    <xf numFmtId="3" fontId="4" fillId="3" borderId="6" xfId="0" applyNumberFormat="1" applyFont="1" applyFill="1" applyBorder="1"/>
    <xf numFmtId="0" fontId="4" fillId="3" borderId="7" xfId="0" applyFont="1" applyFill="1" applyBorder="1"/>
    <xf numFmtId="0" fontId="5" fillId="4" borderId="26" xfId="0" applyFont="1" applyFill="1" applyBorder="1" applyAlignment="1">
      <alignment horizontal="left" wrapText="1"/>
    </xf>
    <xf numFmtId="3" fontId="11" fillId="4" borderId="27" xfId="0" applyNumberFormat="1" applyFont="1" applyFill="1" applyBorder="1"/>
    <xf numFmtId="3" fontId="11" fillId="4" borderId="28" xfId="0" applyNumberFormat="1" applyFont="1" applyFill="1" applyBorder="1"/>
    <xf numFmtId="3" fontId="11" fillId="4" borderId="29" xfId="0" applyNumberFormat="1" applyFont="1" applyFill="1" applyBorder="1"/>
    <xf numFmtId="0" fontId="12" fillId="4" borderId="30" xfId="0" applyFont="1" applyFill="1" applyBorder="1"/>
    <xf numFmtId="3" fontId="4" fillId="4" borderId="28" xfId="0" applyNumberFormat="1" applyFont="1" applyFill="1" applyBorder="1"/>
    <xf numFmtId="3" fontId="6" fillId="4" borderId="29" xfId="0" applyNumberFormat="1" applyFont="1" applyFill="1" applyBorder="1"/>
    <xf numFmtId="0" fontId="7" fillId="4" borderId="30" xfId="0" applyFont="1" applyFill="1" applyBorder="1"/>
    <xf numFmtId="0" fontId="3" fillId="4" borderId="4" xfId="0" applyFont="1" applyFill="1" applyBorder="1" applyAlignment="1">
      <alignment horizontal="left"/>
    </xf>
    <xf numFmtId="3" fontId="5" fillId="4" borderId="5" xfId="0" applyNumberFormat="1" applyFont="1" applyFill="1" applyBorder="1"/>
    <xf numFmtId="3" fontId="5" fillId="4" borderId="25" xfId="0" applyNumberFormat="1" applyFont="1" applyFill="1" applyBorder="1"/>
    <xf numFmtId="3" fontId="5" fillId="4" borderId="6" xfId="0" applyNumberFormat="1" applyFont="1" applyFill="1" applyBorder="1"/>
    <xf numFmtId="0" fontId="5" fillId="4" borderId="7" xfId="0" applyFont="1" applyFill="1" applyBorder="1"/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164" fontId="13" fillId="0" borderId="19" xfId="1" applyNumberFormat="1" applyFont="1" applyFill="1" applyBorder="1" applyAlignment="1">
      <alignment vertical="center"/>
    </xf>
    <xf numFmtId="2" fontId="13" fillId="0" borderId="3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164" fontId="15" fillId="0" borderId="19" xfId="1" applyNumberFormat="1" applyFont="1" applyFill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2" fontId="13" fillId="0" borderId="0" xfId="0" applyNumberFormat="1" applyFont="1" applyBorder="1" applyAlignment="1">
      <alignment horizontal="center" vertical="center" wrapText="1"/>
    </xf>
    <xf numFmtId="164" fontId="5" fillId="4" borderId="19" xfId="1" applyNumberFormat="1" applyFont="1" applyFill="1" applyBorder="1" applyAlignment="1">
      <alignment vertical="center"/>
    </xf>
    <xf numFmtId="0" fontId="5" fillId="4" borderId="18" xfId="0" applyFont="1" applyFill="1" applyBorder="1" applyAlignment="1">
      <alignment vertical="center"/>
    </xf>
    <xf numFmtId="0" fontId="5" fillId="4" borderId="32" xfId="0" applyFont="1" applyFill="1" applyBorder="1" applyAlignment="1">
      <alignment vertical="center"/>
    </xf>
    <xf numFmtId="0" fontId="5" fillId="4" borderId="33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2" fontId="5" fillId="0" borderId="1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4" borderId="19" xfId="0" applyFont="1" applyFill="1" applyBorder="1" applyAlignment="1">
      <alignment horizontal="left" vertical="center"/>
    </xf>
    <xf numFmtId="164" fontId="13" fillId="0" borderId="0" xfId="1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19" xfId="0" applyFont="1" applyBorder="1" applyAlignment="1">
      <alignment horizontal="righ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right" vertical="center"/>
    </xf>
    <xf numFmtId="0" fontId="17" fillId="0" borderId="0" xfId="0" applyFont="1" applyAlignment="1">
      <alignment vertical="center"/>
    </xf>
    <xf numFmtId="0" fontId="14" fillId="0" borderId="35" xfId="0" applyFont="1" applyBorder="1" applyAlignment="1">
      <alignment horizontal="center" vertical="center"/>
    </xf>
    <xf numFmtId="0" fontId="18" fillId="0" borderId="35" xfId="0" applyFont="1" applyBorder="1" applyAlignment="1">
      <alignment vertical="center"/>
    </xf>
    <xf numFmtId="166" fontId="18" fillId="0" borderId="38" xfId="0" applyNumberFormat="1" applyFont="1" applyBorder="1" applyAlignment="1">
      <alignment horizontal="center" vertical="center"/>
    </xf>
    <xf numFmtId="4" fontId="18" fillId="0" borderId="39" xfId="0" applyNumberFormat="1" applyFont="1" applyBorder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8" fillId="0" borderId="0" xfId="0" applyFont="1"/>
    <xf numFmtId="0" fontId="17" fillId="0" borderId="43" xfId="0" applyFont="1" applyBorder="1" applyAlignment="1">
      <alignment vertical="center"/>
    </xf>
    <xf numFmtId="4" fontId="21" fillId="0" borderId="43" xfId="0" applyNumberFormat="1" applyFont="1" applyBorder="1" applyAlignment="1">
      <alignment vertical="center"/>
    </xf>
    <xf numFmtId="0" fontId="19" fillId="0" borderId="0" xfId="0" applyFont="1" applyFill="1" applyAlignment="1">
      <alignment vertical="center"/>
    </xf>
    <xf numFmtId="0" fontId="17" fillId="0" borderId="0" xfId="0" applyFont="1" applyBorder="1" applyAlignment="1">
      <alignment horizontal="right" vertical="center"/>
    </xf>
    <xf numFmtId="4" fontId="21" fillId="0" borderId="0" xfId="0" applyNumberFormat="1" applyFont="1" applyBorder="1" applyAlignment="1">
      <alignment vertical="center"/>
    </xf>
    <xf numFmtId="165" fontId="21" fillId="0" borderId="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Fill="1" applyBorder="1" applyAlignment="1"/>
    <xf numFmtId="0" fontId="19" fillId="0" borderId="0" xfId="0" applyFont="1" applyAlignment="1"/>
    <xf numFmtId="0" fontId="23" fillId="0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4" fillId="0" borderId="19" xfId="0" applyFont="1" applyBorder="1" applyAlignment="1">
      <alignment horizontal="center" vertical="center" wrapText="1"/>
    </xf>
    <xf numFmtId="0" fontId="24" fillId="4" borderId="19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vertical="center"/>
    </xf>
    <xf numFmtId="4" fontId="7" fillId="0" borderId="19" xfId="1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4" borderId="19" xfId="1" applyNumberFormat="1" applyFont="1" applyFill="1" applyBorder="1" applyAlignment="1">
      <alignment horizontal="center" vertical="center" wrapText="1"/>
    </xf>
    <xf numFmtId="4" fontId="7" fillId="0" borderId="19" xfId="1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4" fontId="7" fillId="4" borderId="19" xfId="0" applyNumberFormat="1" applyFont="1" applyFill="1" applyBorder="1" applyAlignment="1">
      <alignment horizontal="center" vertical="center"/>
    </xf>
    <xf numFmtId="4" fontId="7" fillId="2" borderId="19" xfId="1" applyNumberFormat="1" applyFont="1" applyFill="1" applyBorder="1" applyAlignment="1">
      <alignment horizontal="center" vertical="center" wrapText="1"/>
    </xf>
    <xf numFmtId="0" fontId="6" fillId="0" borderId="0" xfId="0" applyFont="1"/>
    <xf numFmtId="0" fontId="5" fillId="4" borderId="19" xfId="0" applyFont="1" applyFill="1" applyBorder="1" applyAlignment="1">
      <alignment vertical="center"/>
    </xf>
    <xf numFmtId="4" fontId="5" fillId="4" borderId="19" xfId="0" applyNumberFormat="1" applyFont="1" applyFill="1" applyBorder="1" applyAlignment="1">
      <alignment horizontal="center" vertical="center"/>
    </xf>
    <xf numFmtId="4" fontId="5" fillId="4" borderId="19" xfId="0" applyNumberFormat="1" applyFont="1" applyFill="1" applyBorder="1" applyAlignment="1">
      <alignment vertical="center"/>
    </xf>
    <xf numFmtId="0" fontId="26" fillId="0" borderId="0" xfId="0" applyFont="1"/>
    <xf numFmtId="3" fontId="5" fillId="3" borderId="23" xfId="0" applyNumberFormat="1" applyFont="1" applyFill="1" applyBorder="1"/>
    <xf numFmtId="0" fontId="5" fillId="3" borderId="24" xfId="0" applyFont="1" applyFill="1" applyBorder="1"/>
    <xf numFmtId="0" fontId="3" fillId="3" borderId="20" xfId="0" applyFont="1" applyFill="1" applyBorder="1"/>
    <xf numFmtId="0" fontId="11" fillId="3" borderId="4" xfId="0" applyFont="1" applyFill="1" applyBorder="1"/>
    <xf numFmtId="0" fontId="11" fillId="3" borderId="22" xfId="0" applyFont="1" applyFill="1" applyBorder="1"/>
    <xf numFmtId="3" fontId="11" fillId="3" borderId="21" xfId="0" applyNumberFormat="1" applyFont="1" applyFill="1" applyBorder="1"/>
    <xf numFmtId="3" fontId="11" fillId="3" borderId="22" xfId="0" applyNumberFormat="1" applyFont="1" applyFill="1" applyBorder="1"/>
    <xf numFmtId="3" fontId="11" fillId="3" borderId="23" xfId="0" applyNumberFormat="1" applyFont="1" applyFill="1" applyBorder="1"/>
    <xf numFmtId="3" fontId="27" fillId="3" borderId="24" xfId="0" applyNumberFormat="1" applyFont="1" applyFill="1" applyBorder="1"/>
    <xf numFmtId="0" fontId="11" fillId="3" borderId="24" xfId="0" applyFont="1" applyFill="1" applyBorder="1"/>
    <xf numFmtId="0" fontId="28" fillId="0" borderId="0" xfId="0" applyFont="1"/>
    <xf numFmtId="3" fontId="11" fillId="3" borderId="5" xfId="0" applyNumberFormat="1" applyFont="1" applyFill="1" applyBorder="1"/>
    <xf numFmtId="0" fontId="11" fillId="3" borderId="4" xfId="0" applyFont="1" applyFill="1" applyBorder="1" applyAlignment="1">
      <alignment wrapText="1"/>
    </xf>
    <xf numFmtId="3" fontId="11" fillId="3" borderId="5" xfId="0" applyNumberFormat="1" applyFont="1" applyFill="1" applyBorder="1" applyAlignment="1"/>
    <xf numFmtId="4" fontId="11" fillId="3" borderId="6" xfId="0" applyNumberFormat="1" applyFont="1" applyFill="1" applyBorder="1" applyAlignment="1"/>
    <xf numFmtId="0" fontId="11" fillId="3" borderId="7" xfId="0" applyFont="1" applyFill="1" applyBorder="1"/>
    <xf numFmtId="4" fontId="10" fillId="4" borderId="7" xfId="0" applyNumberFormat="1" applyFont="1" applyFill="1" applyBorder="1"/>
    <xf numFmtId="3" fontId="26" fillId="0" borderId="11" xfId="0" applyNumberFormat="1" applyFont="1" applyBorder="1"/>
    <xf numFmtId="3" fontId="26" fillId="0" borderId="12" xfId="0" applyNumberFormat="1" applyFont="1" applyBorder="1"/>
    <xf numFmtId="3" fontId="26" fillId="2" borderId="13" xfId="0" applyNumberFormat="1" applyFont="1" applyFill="1" applyBorder="1"/>
    <xf numFmtId="3" fontId="16" fillId="2" borderId="14" xfId="0" applyNumberFormat="1" applyFont="1" applyFill="1" applyBorder="1"/>
    <xf numFmtId="3" fontId="16" fillId="0" borderId="15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3" fontId="16" fillId="0" borderId="13" xfId="0" applyNumberFormat="1" applyFont="1" applyBorder="1"/>
    <xf numFmtId="0" fontId="26" fillId="0" borderId="14" xfId="0" applyFont="1" applyBorder="1"/>
    <xf numFmtId="3" fontId="26" fillId="0" borderId="17" xfId="0" applyNumberFormat="1" applyFont="1" applyBorder="1"/>
    <xf numFmtId="3" fontId="26" fillId="0" borderId="18" xfId="0" applyNumberFormat="1" applyFont="1" applyBorder="1"/>
    <xf numFmtId="3" fontId="26" fillId="2" borderId="19" xfId="0" applyNumberFormat="1" applyFont="1" applyFill="1" applyBorder="1"/>
    <xf numFmtId="3" fontId="30" fillId="0" borderId="19" xfId="0" applyNumberFormat="1" applyFont="1" applyBorder="1" applyAlignment="1">
      <alignment wrapText="1"/>
    </xf>
    <xf numFmtId="3" fontId="30" fillId="2" borderId="19" xfId="0" applyNumberFormat="1" applyFont="1" applyFill="1" applyBorder="1"/>
    <xf numFmtId="3" fontId="26" fillId="0" borderId="21" xfId="0" applyNumberFormat="1" applyFont="1" applyBorder="1"/>
    <xf numFmtId="3" fontId="26" fillId="0" borderId="22" xfId="0" applyNumberFormat="1" applyFont="1" applyBorder="1"/>
    <xf numFmtId="3" fontId="26" fillId="2" borderId="23" xfId="0" applyNumberFormat="1" applyFont="1" applyFill="1" applyBorder="1"/>
    <xf numFmtId="3" fontId="30" fillId="2" borderId="23" xfId="0" applyNumberFormat="1" applyFont="1" applyFill="1" applyBorder="1" applyAlignment="1">
      <alignment wrapText="1"/>
    </xf>
    <xf numFmtId="3" fontId="26" fillId="0" borderId="19" xfId="0" applyNumberFormat="1" applyFont="1" applyBorder="1"/>
    <xf numFmtId="3" fontId="30" fillId="0" borderId="19" xfId="0" applyNumberFormat="1" applyFont="1" applyBorder="1"/>
    <xf numFmtId="3" fontId="30" fillId="2" borderId="13" xfId="0" applyNumberFormat="1" applyFont="1" applyFill="1" applyBorder="1"/>
    <xf numFmtId="3" fontId="30" fillId="2" borderId="19" xfId="0" applyNumberFormat="1" applyFont="1" applyFill="1" applyBorder="1" applyAlignment="1">
      <alignment wrapText="1"/>
    </xf>
    <xf numFmtId="3" fontId="26" fillId="2" borderId="19" xfId="0" applyNumberFormat="1" applyFont="1" applyFill="1" applyBorder="1" applyAlignment="1">
      <alignment wrapText="1"/>
    </xf>
    <xf numFmtId="3" fontId="16" fillId="0" borderId="14" xfId="0" applyNumberFormat="1" applyFont="1" applyBorder="1"/>
    <xf numFmtId="3" fontId="26" fillId="2" borderId="18" xfId="0" applyNumberFormat="1" applyFont="1" applyFill="1" applyBorder="1"/>
    <xf numFmtId="0" fontId="11" fillId="3" borderId="4" xfId="0" applyFont="1" applyFill="1" applyBorder="1" applyAlignment="1">
      <alignment horizontal="left"/>
    </xf>
    <xf numFmtId="4" fontId="11" fillId="3" borderId="25" xfId="0" applyNumberFormat="1" applyFont="1" applyFill="1" applyBorder="1"/>
    <xf numFmtId="3" fontId="11" fillId="3" borderId="6" xfId="0" applyNumberFormat="1" applyFont="1" applyFill="1" applyBorder="1"/>
    <xf numFmtId="4" fontId="27" fillId="3" borderId="7" xfId="0" applyNumberFormat="1" applyFont="1" applyFill="1" applyBorder="1"/>
    <xf numFmtId="3" fontId="5" fillId="3" borderId="6" xfId="0" applyNumberFormat="1" applyFont="1" applyFill="1" applyBorder="1"/>
    <xf numFmtId="0" fontId="5" fillId="3" borderId="7" xfId="0" applyFont="1" applyFill="1" applyBorder="1"/>
    <xf numFmtId="0" fontId="5" fillId="6" borderId="4" xfId="0" applyFont="1" applyFill="1" applyBorder="1"/>
    <xf numFmtId="0" fontId="6" fillId="6" borderId="5" xfId="0" applyFont="1" applyFill="1" applyBorder="1" applyAlignment="1">
      <alignment horizontal="center"/>
    </xf>
    <xf numFmtId="0" fontId="6" fillId="6" borderId="6" xfId="0" applyFont="1" applyFill="1" applyBorder="1" applyAlignment="1">
      <alignment horizontal="center"/>
    </xf>
    <xf numFmtId="0" fontId="7" fillId="6" borderId="7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8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5" fillId="6" borderId="4" xfId="0" applyFont="1" applyFill="1" applyBorder="1" applyAlignment="1">
      <alignment wrapText="1"/>
    </xf>
    <xf numFmtId="3" fontId="6" fillId="6" borderId="5" xfId="0" applyNumberFormat="1" applyFont="1" applyFill="1" applyBorder="1"/>
    <xf numFmtId="3" fontId="4" fillId="6" borderId="25" xfId="0" applyNumberFormat="1" applyFont="1" applyFill="1" applyBorder="1"/>
    <xf numFmtId="3" fontId="4" fillId="6" borderId="6" xfId="0" applyNumberFormat="1" applyFont="1" applyFill="1" applyBorder="1"/>
    <xf numFmtId="0" fontId="29" fillId="6" borderId="7" xfId="0" applyFont="1" applyFill="1" applyBorder="1"/>
    <xf numFmtId="0" fontId="0" fillId="6" borderId="7" xfId="0" applyFill="1" applyBorder="1"/>
    <xf numFmtId="3" fontId="26" fillId="6" borderId="5" xfId="0" applyNumberFormat="1" applyFont="1" applyFill="1" applyBorder="1"/>
    <xf numFmtId="3" fontId="26" fillId="6" borderId="25" xfId="0" applyNumberFormat="1" applyFont="1" applyFill="1" applyBorder="1"/>
    <xf numFmtId="3" fontId="26" fillId="6" borderId="6" xfId="0" applyNumberFormat="1" applyFont="1" applyFill="1" applyBorder="1"/>
    <xf numFmtId="3" fontId="16" fillId="6" borderId="7" xfId="0" applyNumberFormat="1" applyFont="1" applyFill="1" applyBorder="1"/>
    <xf numFmtId="3" fontId="5" fillId="6" borderId="6" xfId="0" applyNumberFormat="1" applyFont="1" applyFill="1" applyBorder="1"/>
    <xf numFmtId="0" fontId="5" fillId="6" borderId="7" xfId="0" applyFont="1" applyFill="1" applyBorder="1"/>
    <xf numFmtId="3" fontId="26" fillId="6" borderId="5" xfId="0" applyNumberFormat="1" applyFont="1" applyFill="1" applyBorder="1" applyAlignment="1"/>
    <xf numFmtId="4" fontId="26" fillId="6" borderId="25" xfId="0" applyNumberFormat="1" applyFont="1" applyFill="1" applyBorder="1" applyAlignment="1">
      <alignment horizontal="right" wrapText="1"/>
    </xf>
    <xf numFmtId="4" fontId="26" fillId="6" borderId="6" xfId="0" applyNumberFormat="1" applyFont="1" applyFill="1" applyBorder="1" applyAlignment="1"/>
    <xf numFmtId="4" fontId="16" fillId="6" borderId="7" xfId="0" applyNumberFormat="1" applyFont="1" applyFill="1" applyBorder="1"/>
    <xf numFmtId="4" fontId="5" fillId="6" borderId="6" xfId="0" applyNumberFormat="1" applyFont="1" applyFill="1" applyBorder="1" applyAlignment="1"/>
    <xf numFmtId="0" fontId="7" fillId="0" borderId="18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26" fillId="0" borderId="18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7" fillId="2" borderId="18" xfId="0" applyFont="1" applyFill="1" applyBorder="1" applyAlignment="1">
      <alignment horizontal="center" vertical="center" wrapText="1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5" fillId="0" borderId="19" xfId="0" applyFont="1" applyFill="1" applyBorder="1" applyAlignment="1">
      <alignment horizontal="left" vertical="center"/>
    </xf>
    <xf numFmtId="165" fontId="10" fillId="0" borderId="18" xfId="1" applyNumberFormat="1" applyFont="1" applyFill="1" applyBorder="1" applyAlignment="1">
      <alignment vertical="center"/>
    </xf>
    <xf numFmtId="165" fontId="10" fillId="0" borderId="33" xfId="1" applyNumberFormat="1" applyFont="1" applyFill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/>
    </xf>
    <xf numFmtId="165" fontId="5" fillId="4" borderId="18" xfId="0" applyNumberFormat="1" applyFont="1" applyFill="1" applyBorder="1" applyAlignment="1">
      <alignment horizontal="center" vertical="center"/>
    </xf>
    <xf numFmtId="165" fontId="5" fillId="4" borderId="33" xfId="0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left" vertical="center"/>
    </xf>
    <xf numFmtId="0" fontId="14" fillId="0" borderId="34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6" xfId="0" applyFont="1" applyBorder="1" applyAlignment="1">
      <alignment horizontal="center" vertical="center"/>
    </xf>
    <xf numFmtId="0" fontId="17" fillId="5" borderId="15" xfId="0" applyFont="1" applyFill="1" applyBorder="1" applyAlignment="1">
      <alignment horizontal="left" vertical="center" wrapText="1"/>
    </xf>
    <xf numFmtId="0" fontId="17" fillId="5" borderId="37" xfId="0" applyFont="1" applyFill="1" applyBorder="1" applyAlignment="1">
      <alignment horizontal="left" vertical="center" wrapText="1"/>
    </xf>
    <xf numFmtId="0" fontId="17" fillId="5" borderId="38" xfId="0" applyFont="1" applyFill="1" applyBorder="1" applyAlignment="1">
      <alignment horizontal="left" vertical="center" wrapText="1"/>
    </xf>
    <xf numFmtId="165" fontId="18" fillId="0" borderId="40" xfId="0" applyNumberFormat="1" applyFont="1" applyBorder="1" applyAlignment="1">
      <alignment horizontal="center" vertical="center"/>
    </xf>
    <xf numFmtId="165" fontId="18" fillId="0" borderId="41" xfId="0" applyNumberFormat="1" applyFont="1" applyBorder="1" applyAlignment="1">
      <alignment horizontal="center" vertical="center"/>
    </xf>
    <xf numFmtId="0" fontId="17" fillId="0" borderId="42" xfId="0" applyFont="1" applyBorder="1" applyAlignment="1">
      <alignment horizontal="right" vertical="center"/>
    </xf>
    <xf numFmtId="0" fontId="17" fillId="0" borderId="43" xfId="0" applyFont="1" applyBorder="1" applyAlignment="1">
      <alignment horizontal="right" vertical="center"/>
    </xf>
    <xf numFmtId="165" fontId="21" fillId="0" borderId="43" xfId="0" applyNumberFormat="1" applyFont="1" applyFill="1" applyBorder="1" applyAlignment="1">
      <alignment horizontal="right" vertical="center"/>
    </xf>
    <xf numFmtId="165" fontId="21" fillId="0" borderId="44" xfId="0" applyNumberFormat="1" applyFont="1" applyFill="1" applyBorder="1" applyAlignment="1">
      <alignment horizontal="right" vertical="center"/>
    </xf>
    <xf numFmtId="0" fontId="22" fillId="0" borderId="4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/>
    <xf numFmtId="0" fontId="19" fillId="0" borderId="0" xfId="0" applyFont="1" applyAlignment="1"/>
    <xf numFmtId="0" fontId="3" fillId="0" borderId="31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165" fontId="5" fillId="4" borderId="18" xfId="1" applyNumberFormat="1" applyFont="1" applyFill="1" applyBorder="1" applyAlignment="1">
      <alignment vertical="center"/>
    </xf>
    <xf numFmtId="165" fontId="5" fillId="4" borderId="33" xfId="1" applyNumberFormat="1" applyFont="1" applyFill="1" applyBorder="1" applyAlignment="1">
      <alignment vertical="center"/>
    </xf>
    <xf numFmtId="165" fontId="5" fillId="0" borderId="18" xfId="1" applyNumberFormat="1" applyFont="1" applyFill="1" applyBorder="1" applyAlignment="1">
      <alignment vertical="center"/>
    </xf>
    <xf numFmtId="165" fontId="5" fillId="0" borderId="33" xfId="1" applyNumberFormat="1" applyFont="1" applyFill="1" applyBorder="1" applyAlignment="1">
      <alignment vertical="center"/>
    </xf>
    <xf numFmtId="2" fontId="14" fillId="0" borderId="0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3" fillId="2" borderId="19" xfId="0" applyFont="1" applyFill="1" applyBorder="1" applyAlignment="1">
      <alignment horizontal="left" vertical="center" wrapText="1"/>
    </xf>
    <xf numFmtId="4" fontId="13" fillId="2" borderId="18" xfId="1" applyNumberFormat="1" applyFont="1" applyFill="1" applyBorder="1" applyAlignment="1">
      <alignment vertical="center"/>
    </xf>
    <xf numFmtId="4" fontId="13" fillId="2" borderId="33" xfId="1" applyNumberFormat="1" applyFont="1" applyFill="1" applyBorder="1" applyAlignment="1">
      <alignment vertical="center"/>
    </xf>
    <xf numFmtId="0" fontId="5" fillId="4" borderId="19" xfId="0" applyFont="1" applyFill="1" applyBorder="1" applyAlignment="1">
      <alignment horizontal="left" vertical="center"/>
    </xf>
    <xf numFmtId="4" fontId="5" fillId="4" borderId="19" xfId="1" applyNumberFormat="1" applyFont="1" applyFill="1" applyBorder="1" applyAlignment="1">
      <alignment vertical="center"/>
    </xf>
    <xf numFmtId="4" fontId="5" fillId="4" borderId="33" xfId="1" applyNumberFormat="1" applyFont="1" applyFill="1" applyBorder="1" applyAlignment="1">
      <alignment vertical="center"/>
    </xf>
    <xf numFmtId="0" fontId="16" fillId="0" borderId="19" xfId="0" applyFont="1" applyBorder="1" applyAlignment="1">
      <alignment horizontal="left" vertical="center"/>
    </xf>
    <xf numFmtId="165" fontId="13" fillId="0" borderId="18" xfId="1" applyNumberFormat="1" applyFont="1" applyFill="1" applyBorder="1" applyAlignment="1">
      <alignment vertical="center"/>
    </xf>
    <xf numFmtId="165" fontId="13" fillId="0" borderId="33" xfId="1" applyNumberFormat="1" applyFont="1" applyFill="1" applyBorder="1" applyAlignment="1">
      <alignment vertical="center"/>
    </xf>
    <xf numFmtId="2" fontId="14" fillId="0" borderId="0" xfId="0" applyNumberFormat="1" applyFont="1" applyBorder="1" applyAlignment="1">
      <alignment horizontal="center" vertical="center" wrapText="1"/>
    </xf>
    <xf numFmtId="2" fontId="13" fillId="0" borderId="0" xfId="0" applyNumberFormat="1" applyFont="1" applyBorder="1" applyAlignment="1">
      <alignment horizontal="center" vertical="center" wrapText="1"/>
    </xf>
    <xf numFmtId="0" fontId="13" fillId="2" borderId="19" xfId="0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1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8"/>
  <sheetViews>
    <sheetView tabSelected="1" topLeftCell="A7" workbookViewId="0">
      <selection activeCell="H20" sqref="H20"/>
    </sheetView>
  </sheetViews>
  <sheetFormatPr defaultRowHeight="15" x14ac:dyDescent="0.25"/>
  <cols>
    <col min="1" max="1" width="40.7109375" customWidth="1"/>
    <col min="2" max="2" width="9.85546875" customWidth="1"/>
    <col min="3" max="3" width="11.28515625" bestFit="1" customWidth="1"/>
    <col min="4" max="4" width="10.140625" bestFit="1" customWidth="1"/>
    <col min="5" max="5" width="11.42578125" customWidth="1"/>
    <col min="6" max="6" width="9.85546875" customWidth="1"/>
    <col min="7" max="7" width="11" customWidth="1"/>
    <col min="9" max="9" width="11.42578125" customWidth="1"/>
    <col min="14" max="14" width="5.140625" customWidth="1"/>
    <col min="15" max="15" width="4" hidden="1" customWidth="1"/>
    <col min="16" max="16" width="9.140625" hidden="1" customWidth="1"/>
  </cols>
  <sheetData>
    <row r="1" spans="1:9" ht="27.75" customHeight="1" thickBot="1" x14ac:dyDescent="0.3">
      <c r="A1" s="217" t="s">
        <v>0</v>
      </c>
      <c r="B1" s="217"/>
      <c r="C1" s="217"/>
      <c r="D1" s="217"/>
      <c r="E1" s="217"/>
      <c r="F1" s="217"/>
      <c r="G1" s="217"/>
      <c r="H1" s="217"/>
      <c r="I1" s="217"/>
    </row>
    <row r="2" spans="1:9" ht="15.75" thickBot="1" x14ac:dyDescent="0.3">
      <c r="A2" s="1"/>
      <c r="B2" s="218" t="s">
        <v>81</v>
      </c>
      <c r="C2" s="218"/>
      <c r="D2" s="218"/>
      <c r="E2" s="219"/>
      <c r="F2" s="218" t="s">
        <v>82</v>
      </c>
      <c r="G2" s="218"/>
      <c r="H2" s="218"/>
      <c r="I2" s="219"/>
    </row>
    <row r="3" spans="1:9" ht="15.75" thickBot="1" x14ac:dyDescent="0.3">
      <c r="A3" s="136" t="s">
        <v>1</v>
      </c>
      <c r="B3" s="137" t="s">
        <v>2</v>
      </c>
      <c r="C3" s="138" t="s">
        <v>83</v>
      </c>
      <c r="D3" s="138" t="s">
        <v>84</v>
      </c>
      <c r="E3" s="139" t="s">
        <v>4</v>
      </c>
      <c r="F3" s="140" t="s">
        <v>2</v>
      </c>
      <c r="G3" s="141" t="s">
        <v>83</v>
      </c>
      <c r="H3" s="142" t="s">
        <v>3</v>
      </c>
      <c r="I3" s="139" t="s">
        <v>4</v>
      </c>
    </row>
    <row r="4" spans="1:9" x14ac:dyDescent="0.25">
      <c r="A4" s="2" t="s">
        <v>5</v>
      </c>
      <c r="B4" s="106">
        <v>8340</v>
      </c>
      <c r="C4" s="107">
        <f>B4*12</f>
        <v>100080</v>
      </c>
      <c r="D4" s="108">
        <v>196250</v>
      </c>
      <c r="E4" s="109">
        <f>C4-D4</f>
        <v>-96170</v>
      </c>
      <c r="F4" s="110">
        <v>8000</v>
      </c>
      <c r="G4" s="111">
        <f>F4*12</f>
        <v>96000</v>
      </c>
      <c r="H4" s="112"/>
      <c r="I4" s="113"/>
    </row>
    <row r="5" spans="1:9" ht="23.25" x14ac:dyDescent="0.25">
      <c r="A5" s="4" t="s">
        <v>6</v>
      </c>
      <c r="B5" s="114">
        <v>7500</v>
      </c>
      <c r="C5" s="115">
        <f t="shared" ref="C5:C12" si="0">B5*12</f>
        <v>90000</v>
      </c>
      <c r="D5" s="116">
        <v>74548.12</v>
      </c>
      <c r="E5" s="109">
        <f t="shared" ref="E5:E12" si="1">C5-D5</f>
        <v>15451.880000000005</v>
      </c>
      <c r="F5" s="114">
        <v>25000</v>
      </c>
      <c r="G5" s="115">
        <f t="shared" ref="G5:G12" si="2">F5*12</f>
        <v>300000</v>
      </c>
      <c r="H5" s="117"/>
      <c r="I5" s="113"/>
    </row>
    <row r="6" spans="1:9" ht="23.25" x14ac:dyDescent="0.25">
      <c r="A6" s="4" t="s">
        <v>7</v>
      </c>
      <c r="B6" s="114">
        <v>5700</v>
      </c>
      <c r="C6" s="115">
        <f t="shared" si="0"/>
        <v>68400</v>
      </c>
      <c r="D6" s="116">
        <v>66156</v>
      </c>
      <c r="E6" s="109">
        <f t="shared" si="1"/>
        <v>2244</v>
      </c>
      <c r="F6" s="114">
        <v>5600</v>
      </c>
      <c r="G6" s="115">
        <f t="shared" si="2"/>
        <v>67200</v>
      </c>
      <c r="H6" s="118"/>
      <c r="I6" s="113"/>
    </row>
    <row r="7" spans="1:9" ht="23.25" x14ac:dyDescent="0.25">
      <c r="A7" s="6" t="s">
        <v>8</v>
      </c>
      <c r="B7" s="119">
        <v>3333</v>
      </c>
      <c r="C7" s="120">
        <f t="shared" si="0"/>
        <v>39996</v>
      </c>
      <c r="D7" s="121">
        <v>32950</v>
      </c>
      <c r="E7" s="109">
        <f t="shared" si="1"/>
        <v>7046</v>
      </c>
      <c r="F7" s="119">
        <v>3000</v>
      </c>
      <c r="G7" s="120">
        <f t="shared" si="2"/>
        <v>36000</v>
      </c>
      <c r="H7" s="122"/>
      <c r="I7" s="113"/>
    </row>
    <row r="8" spans="1:9" ht="34.5" x14ac:dyDescent="0.25">
      <c r="A8" s="7" t="s">
        <v>9</v>
      </c>
      <c r="B8" s="114">
        <v>3000</v>
      </c>
      <c r="C8" s="123">
        <f t="shared" si="0"/>
        <v>36000</v>
      </c>
      <c r="D8" s="116">
        <v>39130</v>
      </c>
      <c r="E8" s="109">
        <f t="shared" si="1"/>
        <v>-3130</v>
      </c>
      <c r="F8" s="114">
        <v>3000</v>
      </c>
      <c r="G8" s="123">
        <f t="shared" si="2"/>
        <v>36000</v>
      </c>
      <c r="H8" s="124"/>
      <c r="I8" s="113"/>
    </row>
    <row r="9" spans="1:9" x14ac:dyDescent="0.25">
      <c r="A9" s="9" t="s">
        <v>10</v>
      </c>
      <c r="B9" s="106">
        <v>5666</v>
      </c>
      <c r="C9" s="107">
        <f t="shared" si="0"/>
        <v>67992</v>
      </c>
      <c r="D9" s="108">
        <v>39000</v>
      </c>
      <c r="E9" s="109">
        <f t="shared" si="1"/>
        <v>28992</v>
      </c>
      <c r="F9" s="106">
        <v>4000</v>
      </c>
      <c r="G9" s="107">
        <f t="shared" si="2"/>
        <v>48000</v>
      </c>
      <c r="H9" s="125"/>
      <c r="I9" s="113"/>
    </row>
    <row r="10" spans="1:9" x14ac:dyDescent="0.25">
      <c r="A10" s="4" t="s">
        <v>11</v>
      </c>
      <c r="B10" s="114">
        <v>8334</v>
      </c>
      <c r="C10" s="115">
        <f t="shared" si="0"/>
        <v>100008</v>
      </c>
      <c r="D10" s="116">
        <v>18432</v>
      </c>
      <c r="E10" s="109">
        <f t="shared" si="1"/>
        <v>81576</v>
      </c>
      <c r="F10" s="114">
        <v>8334</v>
      </c>
      <c r="G10" s="115">
        <f t="shared" si="2"/>
        <v>100008</v>
      </c>
      <c r="H10" s="126"/>
      <c r="I10" s="113"/>
    </row>
    <row r="11" spans="1:9" ht="23.25" x14ac:dyDescent="0.25">
      <c r="A11" s="4" t="s">
        <v>12</v>
      </c>
      <c r="B11" s="114">
        <v>18200</v>
      </c>
      <c r="C11" s="115">
        <f t="shared" si="0"/>
        <v>218400</v>
      </c>
      <c r="D11" s="127">
        <v>92800</v>
      </c>
      <c r="E11" s="109">
        <f t="shared" si="1"/>
        <v>125600</v>
      </c>
      <c r="F11" s="114">
        <v>18000</v>
      </c>
      <c r="G11" s="115">
        <f t="shared" si="2"/>
        <v>216000</v>
      </c>
      <c r="H11" s="126"/>
      <c r="I11" s="113"/>
    </row>
    <row r="12" spans="1:9" ht="23.25" x14ac:dyDescent="0.25">
      <c r="A12" s="4" t="s">
        <v>13</v>
      </c>
      <c r="B12" s="114">
        <v>5000</v>
      </c>
      <c r="C12" s="115">
        <f t="shared" si="0"/>
        <v>60000</v>
      </c>
      <c r="D12" s="116">
        <v>49207.89</v>
      </c>
      <c r="E12" s="109">
        <f t="shared" si="1"/>
        <v>10792.11</v>
      </c>
      <c r="F12" s="114">
        <v>5000</v>
      </c>
      <c r="G12" s="115">
        <f t="shared" si="2"/>
        <v>60000</v>
      </c>
      <c r="H12" s="118"/>
      <c r="I12" s="113"/>
    </row>
    <row r="13" spans="1:9" ht="15.75" thickBot="1" x14ac:dyDescent="0.3">
      <c r="A13" s="91" t="s">
        <v>14</v>
      </c>
      <c r="B13" s="94">
        <f>SUM(B4:B12)</f>
        <v>65073</v>
      </c>
      <c r="C13" s="95">
        <f>SUM(C4:C12)</f>
        <v>780876</v>
      </c>
      <c r="D13" s="96">
        <f>SUM(D4:D12)</f>
        <v>608474.01</v>
      </c>
      <c r="E13" s="97">
        <f>SUM(E4:E12)</f>
        <v>172401.99</v>
      </c>
      <c r="F13" s="94">
        <f>SUM(F5:F12)</f>
        <v>71934</v>
      </c>
      <c r="G13" s="95">
        <f>SUM(G4:G12)</f>
        <v>959208</v>
      </c>
      <c r="H13" s="89"/>
      <c r="I13" s="90"/>
    </row>
    <row r="14" spans="1:9" ht="15.75" thickBot="1" x14ac:dyDescent="0.3">
      <c r="A14" s="143" t="s">
        <v>15</v>
      </c>
      <c r="B14" s="144"/>
      <c r="C14" s="145"/>
      <c r="D14" s="146"/>
      <c r="E14" s="147"/>
      <c r="F14" s="144"/>
      <c r="G14" s="145"/>
      <c r="H14" s="146"/>
      <c r="I14" s="148"/>
    </row>
    <row r="15" spans="1:9" x14ac:dyDescent="0.25">
      <c r="A15" s="10" t="s">
        <v>16</v>
      </c>
      <c r="B15" s="106">
        <v>2083</v>
      </c>
      <c r="C15" s="107">
        <f t="shared" ref="C15:C21" si="3">B15*12</f>
        <v>24996</v>
      </c>
      <c r="D15" s="108">
        <v>22817.06</v>
      </c>
      <c r="E15" s="128">
        <f>C15-D15</f>
        <v>2178.9399999999987</v>
      </c>
      <c r="F15" s="106">
        <v>2083</v>
      </c>
      <c r="G15" s="107">
        <f t="shared" ref="G15:G23" si="4">F15*12</f>
        <v>24996</v>
      </c>
      <c r="H15" s="11"/>
      <c r="I15" s="3"/>
    </row>
    <row r="16" spans="1:9" ht="23.25" x14ac:dyDescent="0.25">
      <c r="A16" s="7" t="s">
        <v>17</v>
      </c>
      <c r="B16" s="114">
        <v>1500</v>
      </c>
      <c r="C16" s="115">
        <f t="shared" si="3"/>
        <v>18000</v>
      </c>
      <c r="D16" s="116">
        <v>17740.5</v>
      </c>
      <c r="E16" s="128">
        <f t="shared" ref="E16:E23" si="5">C16-D16</f>
        <v>259.5</v>
      </c>
      <c r="F16" s="114">
        <v>2500</v>
      </c>
      <c r="G16" s="107">
        <f t="shared" si="4"/>
        <v>30000</v>
      </c>
      <c r="H16" s="8"/>
      <c r="I16" s="3"/>
    </row>
    <row r="17" spans="1:9" ht="23.25" x14ac:dyDescent="0.25">
      <c r="A17" s="7" t="s">
        <v>18</v>
      </c>
      <c r="B17" s="114">
        <v>7000</v>
      </c>
      <c r="C17" s="115">
        <f t="shared" si="3"/>
        <v>84000</v>
      </c>
      <c r="D17" s="116">
        <v>74680</v>
      </c>
      <c r="E17" s="128">
        <f t="shared" si="5"/>
        <v>9320</v>
      </c>
      <c r="F17" s="114">
        <v>9000</v>
      </c>
      <c r="G17" s="107">
        <f t="shared" si="4"/>
        <v>108000</v>
      </c>
      <c r="H17" s="8"/>
      <c r="I17" s="3"/>
    </row>
    <row r="18" spans="1:9" ht="33.75" x14ac:dyDescent="0.25">
      <c r="A18" s="12" t="s">
        <v>85</v>
      </c>
      <c r="B18" s="114"/>
      <c r="C18" s="115"/>
      <c r="D18" s="116"/>
      <c r="E18" s="128"/>
      <c r="F18" s="114">
        <v>23500</v>
      </c>
      <c r="G18" s="107">
        <f t="shared" si="4"/>
        <v>282000</v>
      </c>
      <c r="H18" s="8"/>
      <c r="I18" s="3"/>
    </row>
    <row r="19" spans="1:9" ht="34.5" x14ac:dyDescent="0.25">
      <c r="A19" s="7" t="s">
        <v>86</v>
      </c>
      <c r="B19" s="114">
        <v>16800</v>
      </c>
      <c r="C19" s="115">
        <f t="shared" si="3"/>
        <v>201600</v>
      </c>
      <c r="D19" s="116">
        <v>259111.86</v>
      </c>
      <c r="E19" s="128">
        <f t="shared" si="5"/>
        <v>-57511.859999999986</v>
      </c>
      <c r="F19" s="114">
        <v>9000</v>
      </c>
      <c r="G19" s="107">
        <f t="shared" si="4"/>
        <v>108000</v>
      </c>
      <c r="H19" s="5"/>
      <c r="I19" s="3"/>
    </row>
    <row r="20" spans="1:9" x14ac:dyDescent="0.25">
      <c r="A20" s="13" t="s">
        <v>19</v>
      </c>
      <c r="B20" s="114">
        <v>350</v>
      </c>
      <c r="C20" s="115">
        <f t="shared" si="3"/>
        <v>4200</v>
      </c>
      <c r="D20" s="116">
        <v>5424.28</v>
      </c>
      <c r="E20" s="128">
        <f t="shared" si="5"/>
        <v>-1224.2799999999997</v>
      </c>
      <c r="F20" s="114">
        <v>375</v>
      </c>
      <c r="G20" s="107">
        <f t="shared" si="4"/>
        <v>4500</v>
      </c>
      <c r="H20" s="8"/>
      <c r="I20" s="3"/>
    </row>
    <row r="21" spans="1:9" x14ac:dyDescent="0.25">
      <c r="A21" s="14" t="s">
        <v>20</v>
      </c>
      <c r="B21" s="114"/>
      <c r="C21" s="115">
        <f t="shared" si="3"/>
        <v>0</v>
      </c>
      <c r="D21" s="116">
        <v>0</v>
      </c>
      <c r="E21" s="128">
        <f t="shared" si="5"/>
        <v>0</v>
      </c>
      <c r="F21" s="114">
        <v>0</v>
      </c>
      <c r="G21" s="107">
        <f t="shared" si="4"/>
        <v>0</v>
      </c>
      <c r="H21" s="8"/>
      <c r="I21" s="3"/>
    </row>
    <row r="22" spans="1:9" x14ac:dyDescent="0.25">
      <c r="A22" s="15" t="s">
        <v>21</v>
      </c>
      <c r="B22" s="114"/>
      <c r="C22" s="129">
        <v>0</v>
      </c>
      <c r="D22" s="116">
        <v>0</v>
      </c>
      <c r="E22" s="128">
        <f t="shared" si="5"/>
        <v>0</v>
      </c>
      <c r="F22" s="114">
        <v>0</v>
      </c>
      <c r="G22" s="107">
        <f t="shared" si="4"/>
        <v>0</v>
      </c>
      <c r="H22" s="8"/>
      <c r="I22" s="3"/>
    </row>
    <row r="23" spans="1:9" x14ac:dyDescent="0.25">
      <c r="A23" s="14" t="s">
        <v>22</v>
      </c>
      <c r="B23" s="114"/>
      <c r="C23" s="115">
        <f>B23*12</f>
        <v>0</v>
      </c>
      <c r="D23" s="116">
        <v>0</v>
      </c>
      <c r="E23" s="128">
        <f t="shared" si="5"/>
        <v>0</v>
      </c>
      <c r="F23" s="114">
        <v>0</v>
      </c>
      <c r="G23" s="107">
        <f t="shared" si="4"/>
        <v>0</v>
      </c>
      <c r="H23" s="8"/>
      <c r="I23" s="3"/>
    </row>
    <row r="24" spans="1:9" s="99" customFormat="1" ht="13.5" thickBot="1" x14ac:dyDescent="0.25">
      <c r="A24" s="93" t="s">
        <v>14</v>
      </c>
      <c r="B24" s="94">
        <f t="shared" ref="B24:G24" si="6">SUM(B15:B23)</f>
        <v>27733</v>
      </c>
      <c r="C24" s="95">
        <f t="shared" si="6"/>
        <v>332796</v>
      </c>
      <c r="D24" s="96">
        <f t="shared" si="6"/>
        <v>379773.7</v>
      </c>
      <c r="E24" s="97">
        <f t="shared" si="6"/>
        <v>-46977.699999999983</v>
      </c>
      <c r="F24" s="94">
        <f t="shared" si="6"/>
        <v>46458</v>
      </c>
      <c r="G24" s="95">
        <f t="shared" si="6"/>
        <v>557496</v>
      </c>
      <c r="H24" s="96"/>
      <c r="I24" s="98"/>
    </row>
    <row r="25" spans="1:9" s="84" customFormat="1" ht="15" customHeight="1" thickBot="1" x14ac:dyDescent="0.25">
      <c r="A25" s="136" t="s">
        <v>23</v>
      </c>
      <c r="B25" s="149">
        <f>C25/12</f>
        <v>95160</v>
      </c>
      <c r="C25" s="150">
        <v>1141920</v>
      </c>
      <c r="D25" s="151">
        <v>1138600</v>
      </c>
      <c r="E25" s="152">
        <f>C25-D25</f>
        <v>3320</v>
      </c>
      <c r="F25" s="149">
        <v>95000</v>
      </c>
      <c r="G25" s="150">
        <f>F25*12</f>
        <v>1140000</v>
      </c>
      <c r="H25" s="153"/>
      <c r="I25" s="154"/>
    </row>
    <row r="26" spans="1:9" s="84" customFormat="1" ht="13.5" thickBot="1" x14ac:dyDescent="0.25">
      <c r="A26" s="92" t="s">
        <v>14</v>
      </c>
      <c r="B26" s="100">
        <f>B25</f>
        <v>95160</v>
      </c>
      <c r="C26" s="100">
        <f t="shared" ref="C26:G26" si="7">C25</f>
        <v>1141920</v>
      </c>
      <c r="D26" s="100">
        <f t="shared" si="7"/>
        <v>1138600</v>
      </c>
      <c r="E26" s="100">
        <f t="shared" si="7"/>
        <v>3320</v>
      </c>
      <c r="F26" s="100">
        <f t="shared" si="7"/>
        <v>95000</v>
      </c>
      <c r="G26" s="100">
        <f t="shared" si="7"/>
        <v>1140000</v>
      </c>
      <c r="H26" s="16"/>
      <c r="I26" s="17"/>
    </row>
    <row r="27" spans="1:9" s="84" customFormat="1" ht="24.75" thickBot="1" x14ac:dyDescent="0.25">
      <c r="A27" s="143" t="s">
        <v>24</v>
      </c>
      <c r="B27" s="155">
        <f>C27/12</f>
        <v>204006.69999999998</v>
      </c>
      <c r="C27" s="156">
        <v>2448080.4</v>
      </c>
      <c r="D27" s="157">
        <v>2482884.0299999998</v>
      </c>
      <c r="E27" s="158">
        <f>C27-D27</f>
        <v>-34803.629999999888</v>
      </c>
      <c r="F27" s="155">
        <v>204006.7</v>
      </c>
      <c r="G27" s="156">
        <f>F27*12</f>
        <v>2448080.4000000004</v>
      </c>
      <c r="H27" s="159"/>
      <c r="I27" s="154"/>
    </row>
    <row r="28" spans="1:9" s="99" customFormat="1" ht="13.5" thickBot="1" x14ac:dyDescent="0.25">
      <c r="A28" s="101" t="s">
        <v>77</v>
      </c>
      <c r="B28" s="102">
        <f>B27</f>
        <v>204006.69999999998</v>
      </c>
      <c r="C28" s="102">
        <f t="shared" ref="C28:G28" si="8">C27</f>
        <v>2448080.4</v>
      </c>
      <c r="D28" s="102">
        <f t="shared" si="8"/>
        <v>2482884.0299999998</v>
      </c>
      <c r="E28" s="102">
        <f t="shared" si="8"/>
        <v>-34803.629999999888</v>
      </c>
      <c r="F28" s="102">
        <f t="shared" si="8"/>
        <v>204006.7</v>
      </c>
      <c r="G28" s="102">
        <f t="shared" si="8"/>
        <v>2448080.4000000004</v>
      </c>
      <c r="H28" s="103"/>
      <c r="I28" s="104"/>
    </row>
    <row r="29" spans="1:9" s="88" customFormat="1" ht="20.25" customHeight="1" thickBot="1" x14ac:dyDescent="0.25">
      <c r="A29" s="130" t="s">
        <v>25</v>
      </c>
      <c r="B29" s="100">
        <f>B13+B24+B25+B27</f>
        <v>391972.69999999995</v>
      </c>
      <c r="C29" s="131">
        <f t="shared" ref="C29:G29" si="9">C13+C24+C25+C27</f>
        <v>4703672.4000000004</v>
      </c>
      <c r="D29" s="132">
        <f t="shared" si="9"/>
        <v>4609731.74</v>
      </c>
      <c r="E29" s="133">
        <f t="shared" si="9"/>
        <v>93940.66000000012</v>
      </c>
      <c r="F29" s="100">
        <f t="shared" si="9"/>
        <v>417398.7</v>
      </c>
      <c r="G29" s="131">
        <f t="shared" si="9"/>
        <v>5104784.4000000004</v>
      </c>
      <c r="H29" s="134"/>
      <c r="I29" s="135"/>
    </row>
    <row r="30" spans="1:9" ht="25.5" thickBot="1" x14ac:dyDescent="0.3">
      <c r="A30" s="18" t="s">
        <v>78</v>
      </c>
      <c r="B30" s="19"/>
      <c r="C30" s="20"/>
      <c r="D30" s="21">
        <v>179378.63</v>
      </c>
      <c r="E30" s="22"/>
      <c r="F30" s="19"/>
      <c r="G30" s="23"/>
      <c r="H30" s="24"/>
      <c r="I30" s="25"/>
    </row>
    <row r="31" spans="1:9" ht="15.75" thickBot="1" x14ac:dyDescent="0.3">
      <c r="A31" s="26"/>
      <c r="B31" s="27"/>
      <c r="C31" s="28"/>
      <c r="D31" s="29">
        <f>SUM(D29:D30)</f>
        <v>4789110.37</v>
      </c>
      <c r="E31" s="105">
        <f>C29-D31</f>
        <v>-85437.969999999739</v>
      </c>
      <c r="F31" s="27"/>
      <c r="G31" s="28"/>
      <c r="H31" s="29"/>
      <c r="I31" s="30"/>
    </row>
    <row r="34" spans="1:11" x14ac:dyDescent="0.25">
      <c r="A34" s="31"/>
      <c r="B34" s="220" t="s">
        <v>26</v>
      </c>
      <c r="C34" s="220"/>
      <c r="D34" s="220"/>
      <c r="E34" s="220"/>
      <c r="F34" s="220"/>
      <c r="G34" s="220"/>
      <c r="H34" s="220"/>
      <c r="I34" s="31"/>
      <c r="J34" s="31"/>
      <c r="K34" s="31"/>
    </row>
    <row r="35" spans="1:11" x14ac:dyDescent="0.25">
      <c r="A35" s="32"/>
      <c r="B35" s="221" t="s">
        <v>27</v>
      </c>
      <c r="C35" s="221"/>
      <c r="D35" s="221"/>
      <c r="E35" s="221"/>
      <c r="F35" s="222" t="s">
        <v>28</v>
      </c>
      <c r="G35" s="222" t="s">
        <v>29</v>
      </c>
      <c r="H35" s="222"/>
      <c r="I35" s="196" t="s">
        <v>30</v>
      </c>
      <c r="J35" s="196"/>
      <c r="K35" s="196"/>
    </row>
    <row r="36" spans="1:11" x14ac:dyDescent="0.25">
      <c r="A36" s="32"/>
      <c r="B36" s="221"/>
      <c r="C36" s="221"/>
      <c r="D36" s="221"/>
      <c r="E36" s="221"/>
      <c r="F36" s="222"/>
      <c r="G36" s="222"/>
      <c r="H36" s="222"/>
      <c r="I36" s="196" t="s">
        <v>31</v>
      </c>
      <c r="J36" s="196"/>
      <c r="K36" s="196"/>
    </row>
    <row r="37" spans="1:11" x14ac:dyDescent="0.25">
      <c r="A37" s="31"/>
      <c r="B37" s="203" t="s">
        <v>32</v>
      </c>
      <c r="C37" s="203"/>
      <c r="D37" s="203"/>
      <c r="E37" s="203"/>
      <c r="F37" s="203"/>
      <c r="G37" s="203"/>
      <c r="H37" s="204"/>
      <c r="I37" s="196"/>
      <c r="J37" s="196"/>
      <c r="K37" s="31"/>
    </row>
    <row r="38" spans="1:11" x14ac:dyDescent="0.25">
      <c r="A38" s="31"/>
      <c r="B38" s="178" t="s">
        <v>33</v>
      </c>
      <c r="C38" s="178"/>
      <c r="D38" s="178"/>
      <c r="E38" s="178"/>
      <c r="F38" s="33">
        <f>F13</f>
        <v>71934</v>
      </c>
      <c r="G38" s="206">
        <f>G13</f>
        <v>959208</v>
      </c>
      <c r="H38" s="207"/>
      <c r="I38" s="34"/>
      <c r="J38" s="34"/>
      <c r="K38" s="35"/>
    </row>
    <row r="39" spans="1:11" x14ac:dyDescent="0.25">
      <c r="A39" s="31"/>
      <c r="B39" s="178" t="s">
        <v>15</v>
      </c>
      <c r="C39" s="178"/>
      <c r="D39" s="178"/>
      <c r="E39" s="178"/>
      <c r="F39" s="33">
        <f>F24</f>
        <v>46458</v>
      </c>
      <c r="G39" s="206">
        <f>G24</f>
        <v>557496</v>
      </c>
      <c r="H39" s="207"/>
      <c r="I39" s="215" t="s">
        <v>34</v>
      </c>
      <c r="J39" s="215"/>
      <c r="K39" s="215"/>
    </row>
    <row r="40" spans="1:11" x14ac:dyDescent="0.25">
      <c r="A40" s="31"/>
      <c r="B40" s="216" t="s">
        <v>35</v>
      </c>
      <c r="C40" s="216"/>
      <c r="D40" s="216"/>
      <c r="E40" s="216"/>
      <c r="F40" s="36">
        <v>95000</v>
      </c>
      <c r="G40" s="206">
        <f>F40*12</f>
        <v>1140000</v>
      </c>
      <c r="H40" s="207"/>
      <c r="I40" s="215"/>
      <c r="J40" s="215"/>
      <c r="K40" s="215"/>
    </row>
    <row r="41" spans="1:11" ht="24" customHeight="1" x14ac:dyDescent="0.25">
      <c r="A41" s="31"/>
      <c r="B41" s="205" t="s">
        <v>36</v>
      </c>
      <c r="C41" s="205"/>
      <c r="D41" s="205"/>
      <c r="E41" s="205"/>
      <c r="F41" s="36">
        <v>204006.7</v>
      </c>
      <c r="G41" s="206">
        <f>F41*12</f>
        <v>2448080.4000000004</v>
      </c>
      <c r="H41" s="207"/>
      <c r="I41" s="37"/>
      <c r="J41" s="38"/>
      <c r="K41" s="38"/>
    </row>
    <row r="42" spans="1:11" x14ac:dyDescent="0.25">
      <c r="A42" s="31"/>
      <c r="B42" s="208" t="s">
        <v>37</v>
      </c>
      <c r="C42" s="208"/>
      <c r="D42" s="208"/>
      <c r="E42" s="208"/>
      <c r="F42" s="39">
        <f>SUM(F38:F41)</f>
        <v>417398.7</v>
      </c>
      <c r="G42" s="209">
        <f>G13+G24+G25+G27</f>
        <v>5104784.4000000004</v>
      </c>
      <c r="H42" s="210"/>
      <c r="I42" s="37"/>
      <c r="J42" s="214"/>
      <c r="K42" s="214"/>
    </row>
    <row r="43" spans="1:11" x14ac:dyDescent="0.25">
      <c r="A43" s="31"/>
      <c r="B43" s="202" t="s">
        <v>38</v>
      </c>
      <c r="C43" s="203"/>
      <c r="D43" s="203"/>
      <c r="E43" s="203"/>
      <c r="F43" s="203"/>
      <c r="G43" s="203"/>
      <c r="H43" s="204"/>
      <c r="I43" s="37"/>
      <c r="J43" s="38"/>
      <c r="K43" s="38"/>
    </row>
    <row r="44" spans="1:11" x14ac:dyDescent="0.25">
      <c r="A44" s="31"/>
      <c r="B44" s="211" t="s">
        <v>39</v>
      </c>
      <c r="C44" s="211"/>
      <c r="D44" s="211"/>
      <c r="E44" s="211"/>
      <c r="F44" s="33">
        <v>10384.26</v>
      </c>
      <c r="G44" s="212">
        <f>F44*12</f>
        <v>124611.12</v>
      </c>
      <c r="H44" s="213"/>
      <c r="I44" s="37"/>
      <c r="J44" s="196"/>
      <c r="K44" s="196"/>
    </row>
    <row r="45" spans="1:11" x14ac:dyDescent="0.25">
      <c r="A45" s="31"/>
      <c r="B45" s="40" t="s">
        <v>37</v>
      </c>
      <c r="C45" s="41"/>
      <c r="D45" s="41"/>
      <c r="E45" s="42"/>
      <c r="F45" s="39">
        <f>SUM(F44)</f>
        <v>10384.26</v>
      </c>
      <c r="G45" s="197">
        <f>SUM(G44)</f>
        <v>124611.12</v>
      </c>
      <c r="H45" s="198"/>
      <c r="I45" s="31"/>
      <c r="J45" s="196"/>
      <c r="K45" s="196"/>
    </row>
    <row r="46" spans="1:11" x14ac:dyDescent="0.25">
      <c r="A46" s="31"/>
      <c r="B46" s="202" t="s">
        <v>40</v>
      </c>
      <c r="C46" s="203"/>
      <c r="D46" s="203"/>
      <c r="E46" s="203"/>
      <c r="F46" s="203"/>
      <c r="G46" s="203"/>
      <c r="H46" s="204"/>
      <c r="I46" s="32"/>
      <c r="J46" s="31"/>
      <c r="K46" s="31"/>
    </row>
    <row r="47" spans="1:11" x14ac:dyDescent="0.25">
      <c r="A47" s="43"/>
      <c r="B47" s="170" t="s">
        <v>41</v>
      </c>
      <c r="C47" s="170"/>
      <c r="D47" s="170"/>
      <c r="E47" s="170"/>
      <c r="F47" s="44"/>
      <c r="G47" s="199">
        <f>G29</f>
        <v>5104784.4000000004</v>
      </c>
      <c r="H47" s="200"/>
      <c r="I47" s="31"/>
      <c r="J47" s="201"/>
      <c r="K47" s="201"/>
    </row>
    <row r="48" spans="1:11" x14ac:dyDescent="0.25">
      <c r="A48" s="43"/>
      <c r="B48" s="170" t="s">
        <v>42</v>
      </c>
      <c r="C48" s="170"/>
      <c r="D48" s="170"/>
      <c r="E48" s="170"/>
      <c r="F48" s="45"/>
      <c r="G48" s="171">
        <f>G44</f>
        <v>124611.12</v>
      </c>
      <c r="H48" s="172"/>
      <c r="I48" s="31"/>
      <c r="J48" s="173"/>
      <c r="K48" s="173"/>
    </row>
    <row r="49" spans="1:16" x14ac:dyDescent="0.25">
      <c r="A49" s="43"/>
      <c r="B49" s="175" t="s">
        <v>43</v>
      </c>
      <c r="C49" s="175"/>
      <c r="D49" s="175"/>
      <c r="E49" s="175"/>
      <c r="F49" s="46"/>
      <c r="G49" s="176">
        <f>G47+G48</f>
        <v>5229395.5200000005</v>
      </c>
      <c r="H49" s="177"/>
      <c r="I49" s="47"/>
      <c r="J49" s="31"/>
      <c r="K49" s="31"/>
    </row>
    <row r="50" spans="1:16" x14ac:dyDescent="0.25">
      <c r="A50" s="48"/>
      <c r="B50" s="178" t="s">
        <v>44</v>
      </c>
      <c r="C50" s="178"/>
      <c r="D50" s="178"/>
      <c r="E50" s="178"/>
      <c r="F50" s="178"/>
      <c r="G50" s="49">
        <v>17307.099999999999</v>
      </c>
      <c r="H50" s="50" t="s">
        <v>45</v>
      </c>
      <c r="I50" s="48"/>
      <c r="J50" s="48"/>
      <c r="K50" s="48"/>
    </row>
    <row r="51" spans="1:16" ht="15.75" thickBot="1" x14ac:dyDescent="0.3">
      <c r="A51" s="51"/>
      <c r="B51" s="52"/>
      <c r="C51" s="52"/>
      <c r="D51" s="52"/>
      <c r="E51" s="52"/>
      <c r="F51" s="52"/>
      <c r="G51" s="31"/>
      <c r="H51" s="53"/>
      <c r="I51" s="48"/>
      <c r="J51" s="48"/>
      <c r="K51" s="54"/>
    </row>
    <row r="52" spans="1:16" ht="15.75" thickBot="1" x14ac:dyDescent="0.3">
      <c r="A52" s="179" t="s">
        <v>46</v>
      </c>
      <c r="B52" s="180"/>
      <c r="C52" s="180"/>
      <c r="D52" s="180"/>
      <c r="E52" s="55"/>
      <c r="F52" s="56" t="s">
        <v>47</v>
      </c>
      <c r="G52" s="181" t="s">
        <v>48</v>
      </c>
      <c r="H52" s="182"/>
      <c r="I52" s="48"/>
      <c r="J52" s="48"/>
      <c r="K52" s="54"/>
    </row>
    <row r="53" spans="1:16" ht="27.75" customHeight="1" x14ac:dyDescent="0.25">
      <c r="A53" s="183" t="s">
        <v>79</v>
      </c>
      <c r="B53" s="184"/>
      <c r="C53" s="184"/>
      <c r="D53" s="185"/>
      <c r="E53" s="57"/>
      <c r="F53" s="58">
        <v>24.58</v>
      </c>
      <c r="G53" s="186">
        <f>F53*12</f>
        <v>294.95999999999998</v>
      </c>
      <c r="H53" s="187"/>
      <c r="I53" s="59"/>
      <c r="J53" s="59"/>
      <c r="K53" s="60"/>
      <c r="L53" s="61"/>
    </row>
    <row r="54" spans="1:16" ht="15.75" thickBot="1" x14ac:dyDescent="0.3">
      <c r="A54" s="188" t="s">
        <v>49</v>
      </c>
      <c r="B54" s="189"/>
      <c r="C54" s="189"/>
      <c r="D54" s="189"/>
      <c r="E54" s="62"/>
      <c r="F54" s="63">
        <v>23.32</v>
      </c>
      <c r="G54" s="190">
        <f>F54*12</f>
        <v>279.84000000000003</v>
      </c>
      <c r="H54" s="191"/>
      <c r="I54" s="64"/>
      <c r="J54" s="64"/>
      <c r="K54" s="60"/>
      <c r="L54" s="61"/>
    </row>
    <row r="55" spans="1:16" x14ac:dyDescent="0.25">
      <c r="A55" s="65"/>
      <c r="B55" s="65"/>
      <c r="C55" s="65"/>
      <c r="D55" s="65"/>
      <c r="E55" s="51"/>
      <c r="F55" s="66"/>
      <c r="G55" s="67"/>
      <c r="H55" s="67"/>
      <c r="I55" s="64"/>
      <c r="J55" s="64"/>
      <c r="K55" s="60"/>
      <c r="L55" s="61"/>
    </row>
    <row r="56" spans="1:16" x14ac:dyDescent="0.25">
      <c r="A56" s="192" t="s">
        <v>50</v>
      </c>
      <c r="B56" s="192"/>
      <c r="C56" s="192"/>
      <c r="D56" s="192"/>
      <c r="E56" s="192"/>
      <c r="F56" s="192"/>
      <c r="G56" s="68"/>
      <c r="H56" s="68"/>
      <c r="I56" s="69"/>
      <c r="J56" s="69"/>
      <c r="K56" s="69"/>
    </row>
    <row r="57" spans="1:16" x14ac:dyDescent="0.25">
      <c r="A57" s="193" t="s">
        <v>80</v>
      </c>
      <c r="B57" s="194"/>
      <c r="C57" s="194"/>
      <c r="D57" s="194"/>
      <c r="E57" s="194"/>
      <c r="F57" s="194"/>
      <c r="G57" s="194"/>
      <c r="H57" s="194"/>
      <c r="I57" s="194"/>
      <c r="J57" s="194"/>
      <c r="K57" s="194"/>
    </row>
    <row r="58" spans="1:16" x14ac:dyDescent="0.25">
      <c r="A58" s="70"/>
      <c r="B58" s="71"/>
      <c r="C58" s="71"/>
      <c r="D58" s="71"/>
      <c r="E58" s="71"/>
      <c r="F58" s="71"/>
      <c r="G58" s="71"/>
      <c r="H58" s="71"/>
      <c r="I58" s="71"/>
      <c r="J58" s="71"/>
      <c r="K58" s="71"/>
    </row>
    <row r="59" spans="1:16" x14ac:dyDescent="0.25">
      <c r="A59" s="195" t="s">
        <v>51</v>
      </c>
      <c r="B59" s="195"/>
      <c r="C59" s="195"/>
      <c r="D59" s="195"/>
      <c r="E59" s="72"/>
      <c r="F59" s="73"/>
      <c r="G59" s="73"/>
      <c r="H59" s="73"/>
      <c r="I59" s="73"/>
      <c r="J59" s="73"/>
      <c r="K59" s="69"/>
      <c r="L59" s="69"/>
      <c r="M59" s="69"/>
      <c r="N59" s="73"/>
      <c r="O59" s="73"/>
      <c r="P59" s="73"/>
    </row>
    <row r="60" spans="1:16" ht="101.25" x14ac:dyDescent="0.25">
      <c r="A60" s="74" t="s">
        <v>52</v>
      </c>
      <c r="B60" s="74" t="s">
        <v>53</v>
      </c>
      <c r="C60" s="74" t="s">
        <v>54</v>
      </c>
      <c r="D60" s="74" t="s">
        <v>55</v>
      </c>
      <c r="E60" s="75" t="s">
        <v>56</v>
      </c>
      <c r="F60" s="74" t="s">
        <v>57</v>
      </c>
      <c r="G60" s="74" t="s">
        <v>58</v>
      </c>
      <c r="H60" s="74" t="s">
        <v>59</v>
      </c>
      <c r="I60" s="74" t="s">
        <v>60</v>
      </c>
      <c r="J60" s="174" t="s">
        <v>61</v>
      </c>
      <c r="K60" s="174"/>
      <c r="L60" s="174"/>
      <c r="M60" s="174"/>
      <c r="N60" s="174"/>
      <c r="O60" s="174"/>
      <c r="P60" s="174"/>
    </row>
    <row r="61" spans="1:16" ht="87" customHeight="1" x14ac:dyDescent="0.25">
      <c r="A61" s="76" t="s">
        <v>62</v>
      </c>
      <c r="B61" s="77">
        <f>D61</f>
        <v>50850</v>
      </c>
      <c r="C61" s="77">
        <v>1</v>
      </c>
      <c r="D61" s="78">
        <f>E61+(45000*0.13)</f>
        <v>50850</v>
      </c>
      <c r="E61" s="79">
        <v>45000</v>
      </c>
      <c r="F61" s="78">
        <f>D61*0.302</f>
        <v>15356.699999999999</v>
      </c>
      <c r="G61" s="80">
        <f>D61+F61</f>
        <v>66206.7</v>
      </c>
      <c r="H61" s="80">
        <v>12</v>
      </c>
      <c r="I61" s="80">
        <f t="shared" ref="I61:I67" si="10">G61*H61</f>
        <v>794480.39999999991</v>
      </c>
      <c r="J61" s="166" t="s">
        <v>63</v>
      </c>
      <c r="K61" s="167"/>
      <c r="L61" s="167"/>
      <c r="M61" s="167"/>
      <c r="N61" s="167"/>
      <c r="O61" s="167"/>
      <c r="P61" s="168"/>
    </row>
    <row r="62" spans="1:16" ht="50.25" customHeight="1" x14ac:dyDescent="0.25">
      <c r="A62" s="81" t="s">
        <v>64</v>
      </c>
      <c r="B62" s="78">
        <v>45000</v>
      </c>
      <c r="C62" s="78">
        <v>1</v>
      </c>
      <c r="D62" s="78"/>
      <c r="E62" s="82">
        <v>45000</v>
      </c>
      <c r="F62" s="78">
        <v>0</v>
      </c>
      <c r="G62" s="80">
        <v>45000</v>
      </c>
      <c r="H62" s="80">
        <v>12</v>
      </c>
      <c r="I62" s="83">
        <f t="shared" si="10"/>
        <v>540000</v>
      </c>
      <c r="J62" s="169" t="s">
        <v>65</v>
      </c>
      <c r="K62" s="169"/>
      <c r="L62" s="169"/>
      <c r="M62" s="169"/>
      <c r="N62" s="169"/>
      <c r="O62" s="169"/>
      <c r="P62" s="169"/>
    </row>
    <row r="63" spans="1:16" ht="49.5" customHeight="1" x14ac:dyDescent="0.25">
      <c r="A63" s="81" t="s">
        <v>66</v>
      </c>
      <c r="B63" s="78">
        <v>14000</v>
      </c>
      <c r="C63" s="78">
        <v>1</v>
      </c>
      <c r="D63" s="78"/>
      <c r="E63" s="82">
        <v>14000</v>
      </c>
      <c r="F63" s="78">
        <v>0</v>
      </c>
      <c r="G63" s="80">
        <v>14000</v>
      </c>
      <c r="H63" s="80">
        <v>12</v>
      </c>
      <c r="I63" s="80">
        <f t="shared" si="10"/>
        <v>168000</v>
      </c>
      <c r="J63" s="169" t="s">
        <v>67</v>
      </c>
      <c r="K63" s="169"/>
      <c r="L63" s="169"/>
      <c r="M63" s="169"/>
      <c r="N63" s="169"/>
      <c r="O63" s="169"/>
      <c r="P63" s="169"/>
    </row>
    <row r="64" spans="1:16" ht="37.5" customHeight="1" x14ac:dyDescent="0.25">
      <c r="A64" s="81" t="s">
        <v>68</v>
      </c>
      <c r="B64" s="78">
        <v>27500</v>
      </c>
      <c r="C64" s="78">
        <v>2</v>
      </c>
      <c r="D64" s="78"/>
      <c r="E64" s="82">
        <v>55000</v>
      </c>
      <c r="F64" s="78">
        <f>D64*0.302</f>
        <v>0</v>
      </c>
      <c r="G64" s="80">
        <v>55000</v>
      </c>
      <c r="H64" s="78">
        <v>12</v>
      </c>
      <c r="I64" s="83">
        <f t="shared" si="10"/>
        <v>660000</v>
      </c>
      <c r="J64" s="169" t="s">
        <v>69</v>
      </c>
      <c r="K64" s="169"/>
      <c r="L64" s="169"/>
      <c r="M64" s="169"/>
      <c r="N64" s="169"/>
      <c r="O64" s="169"/>
      <c r="P64" s="169"/>
    </row>
    <row r="65" spans="1:16" ht="47.25" customHeight="1" x14ac:dyDescent="0.25">
      <c r="A65" s="81" t="s">
        <v>70</v>
      </c>
      <c r="B65" s="78">
        <v>10600</v>
      </c>
      <c r="C65" s="78">
        <v>1</v>
      </c>
      <c r="D65" s="78"/>
      <c r="E65" s="82">
        <v>10600</v>
      </c>
      <c r="F65" s="78">
        <v>0</v>
      </c>
      <c r="G65" s="80">
        <v>10600</v>
      </c>
      <c r="H65" s="78">
        <v>12</v>
      </c>
      <c r="I65" s="80">
        <f t="shared" si="10"/>
        <v>127200</v>
      </c>
      <c r="J65" s="169" t="s">
        <v>71</v>
      </c>
      <c r="K65" s="169"/>
      <c r="L65" s="169"/>
      <c r="M65" s="169"/>
      <c r="N65" s="169"/>
      <c r="O65" s="169"/>
      <c r="P65" s="169"/>
    </row>
    <row r="66" spans="1:16" ht="42.75" customHeight="1" x14ac:dyDescent="0.25">
      <c r="A66" s="81" t="s">
        <v>72</v>
      </c>
      <c r="B66" s="78">
        <v>10600</v>
      </c>
      <c r="C66" s="78">
        <v>1</v>
      </c>
      <c r="D66" s="78"/>
      <c r="E66" s="82">
        <v>10600</v>
      </c>
      <c r="F66" s="78">
        <v>0</v>
      </c>
      <c r="G66" s="80">
        <v>10600</v>
      </c>
      <c r="H66" s="78">
        <v>12</v>
      </c>
      <c r="I66" s="80">
        <f t="shared" si="10"/>
        <v>127200</v>
      </c>
      <c r="J66" s="169" t="s">
        <v>73</v>
      </c>
      <c r="K66" s="169"/>
      <c r="L66" s="169"/>
      <c r="M66" s="169"/>
      <c r="N66" s="169"/>
      <c r="O66" s="169"/>
      <c r="P66" s="169"/>
    </row>
    <row r="67" spans="1:16" ht="48" customHeight="1" x14ac:dyDescent="0.25">
      <c r="A67" s="81" t="s">
        <v>74</v>
      </c>
      <c r="B67" s="78">
        <v>2600</v>
      </c>
      <c r="C67" s="78">
        <v>1</v>
      </c>
      <c r="D67" s="78"/>
      <c r="E67" s="82">
        <v>2600</v>
      </c>
      <c r="F67" s="78">
        <v>0</v>
      </c>
      <c r="G67" s="80">
        <v>2600</v>
      </c>
      <c r="H67" s="78">
        <v>12</v>
      </c>
      <c r="I67" s="80">
        <f t="shared" si="10"/>
        <v>31200</v>
      </c>
      <c r="J67" s="160" t="s">
        <v>75</v>
      </c>
      <c r="K67" s="161"/>
      <c r="L67" s="161"/>
      <c r="M67" s="161"/>
      <c r="N67" s="161"/>
      <c r="O67" s="161"/>
      <c r="P67" s="162"/>
    </row>
    <row r="68" spans="1:16" s="88" customFormat="1" ht="12" x14ac:dyDescent="0.2">
      <c r="A68" s="85" t="s">
        <v>76</v>
      </c>
      <c r="B68" s="86">
        <f>SUM(B61:B67)</f>
        <v>161150</v>
      </c>
      <c r="C68" s="87"/>
      <c r="D68" s="86">
        <f>SUM(D61:D67)</f>
        <v>50850</v>
      </c>
      <c r="E68" s="87">
        <f>SUM(E61:E67)</f>
        <v>182800</v>
      </c>
      <c r="F68" s="86">
        <f>SUM(F61:F67)</f>
        <v>15356.699999999999</v>
      </c>
      <c r="G68" s="86">
        <f>SUM(G61:G67)</f>
        <v>204006.7</v>
      </c>
      <c r="H68" s="86">
        <v>12</v>
      </c>
      <c r="I68" s="86">
        <f>SUM(I61:I67)</f>
        <v>2448080.4</v>
      </c>
      <c r="J68" s="163"/>
      <c r="K68" s="164"/>
      <c r="L68" s="164"/>
      <c r="M68" s="164"/>
      <c r="N68" s="164"/>
      <c r="O68" s="164"/>
      <c r="P68" s="165"/>
    </row>
  </sheetData>
  <mergeCells count="57">
    <mergeCell ref="A1:I1"/>
    <mergeCell ref="B2:E2"/>
    <mergeCell ref="F2:I2"/>
    <mergeCell ref="B34:H34"/>
    <mergeCell ref="B35:E36"/>
    <mergeCell ref="F35:F36"/>
    <mergeCell ref="G35:H36"/>
    <mergeCell ref="I35:K35"/>
    <mergeCell ref="I36:K36"/>
    <mergeCell ref="J42:K42"/>
    <mergeCell ref="B43:H43"/>
    <mergeCell ref="B37:H37"/>
    <mergeCell ref="I37:J37"/>
    <mergeCell ref="B38:E38"/>
    <mergeCell ref="G38:H38"/>
    <mergeCell ref="B39:E39"/>
    <mergeCell ref="G39:H39"/>
    <mergeCell ref="I39:K40"/>
    <mergeCell ref="B40:E40"/>
    <mergeCell ref="G40:H40"/>
    <mergeCell ref="B41:E41"/>
    <mergeCell ref="G41:H41"/>
    <mergeCell ref="B42:E42"/>
    <mergeCell ref="G42:H42"/>
    <mergeCell ref="B44:E44"/>
    <mergeCell ref="G44:H44"/>
    <mergeCell ref="J44:K44"/>
    <mergeCell ref="G45:H45"/>
    <mergeCell ref="J45:K45"/>
    <mergeCell ref="B47:E47"/>
    <mergeCell ref="G47:H47"/>
    <mergeCell ref="J47:K47"/>
    <mergeCell ref="B46:H46"/>
    <mergeCell ref="B48:E48"/>
    <mergeCell ref="G48:H48"/>
    <mergeCell ref="J48:K48"/>
    <mergeCell ref="J60:P60"/>
    <mergeCell ref="B49:E49"/>
    <mergeCell ref="G49:H49"/>
    <mergeCell ref="B50:F50"/>
    <mergeCell ref="A52:D52"/>
    <mergeCell ref="G52:H52"/>
    <mergeCell ref="A53:D53"/>
    <mergeCell ref="G53:H53"/>
    <mergeCell ref="A54:D54"/>
    <mergeCell ref="G54:H54"/>
    <mergeCell ref="A56:F56"/>
    <mergeCell ref="A57:K57"/>
    <mergeCell ref="A59:D59"/>
    <mergeCell ref="J67:P67"/>
    <mergeCell ref="J68:P68"/>
    <mergeCell ref="J61:P61"/>
    <mergeCell ref="J62:P62"/>
    <mergeCell ref="J63:P63"/>
    <mergeCell ref="J64:P64"/>
    <mergeCell ref="J65:P65"/>
    <mergeCell ref="J66:P6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2022-03-14T06:28:03Z</dcterms:modified>
</cp:coreProperties>
</file>